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3" activeTab="10"/>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<sst xmlns="http://schemas.openxmlformats.org/spreadsheetml/2006/main" count="4925" uniqueCount="2986">
  <si>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</si>
  <si>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</si>
  <si>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</si>
  <si>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</si>
  <si>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</si>
  <si>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</si>
  <si>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</si>
  <si>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</si>
  <si>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</si>
  <si>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</si>
  <si>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</si>
  <si>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</si>
  <si>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</si>
  <si>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</si>
  <si>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</si>
  <si>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</si>
  <si>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</si>
  <si>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</si>
  <si>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</si>
  <si>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</si>
  <si>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</si>
  <si>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</si>
  <si>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</si>
  <si>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</si>
  <si>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</si>
  <si>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</si>
  <si>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</si>
  <si>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</si>
  <si>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</si>
  <si>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</si>
  <si>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</si>
  <si>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</si>
  <si>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</si>
  <si>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</si>
  <si>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</si>
  <si>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</si>
  <si>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</si>
  <si>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</si>
  <si>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</si>
  <si>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</si>
  <si>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</si>
  <si>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</si>
  <si>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</si>
  <si>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</si>
  <si>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</si>
  <si>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</si>
  <si>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</si>
  <si>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</si>
  <si>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</si>
  <si>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</si>
  <si>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</si>
  <si>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</si>
  <si>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</si>
  <si>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</si>
  <si>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</si>
  <si>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</si>
  <si>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</si>
  <si>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</si>
  <si>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</si>
  <si>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</si>
  <si>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</si>
  <si>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</si>
  <si>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</si>
  <si>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</si>
  <si>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</si>
  <si>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</si>
  <si>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</si>
  <si>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</si>
  <si>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</si>
  <si>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</si>
  <si>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</si>
  <si>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</si>
  <si>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</si>
  <si>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</si>
  <si>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</si>
  <si>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</si>
  <si>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</si>
  <si>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</si>
  <si>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</si>
  <si>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</si>
  <si>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</si>
  <si>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</si>
  <si>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</si>
  <si>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</si>
  <si>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</si>
  <si>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</si>
  <si>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</si>
  <si>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</si>
  <si>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</si>
  <si>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</si>
  <si>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</si>
  <si>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</si>
  <si>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</si>
  <si>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</si>
  <si>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</si>
  <si>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</si>
  <si>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</si>
  <si>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</si>
  <si>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</si>
  <si>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</si>
  <si>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</si>
  <si>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</si>
  <si>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</si>
  <si>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</si>
  <si>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</si>
  <si>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</si>
  <si>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</si>
  <si>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</si>
  <si>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</si>
  <si>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</si>
  <si>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</si>
  <si>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</si>
  <si>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</si>
  <si>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</si>
  <si>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</si>
  <si>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</si>
  <si>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</si>
  <si>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</si>
  <si>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</si>
  <si>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</si>
  <si>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</si>
  <si>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</si>
  <si>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</si>
  <si>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</si>
  <si>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</si>
  <si>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</si>
  <si>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</si>
  <si>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</si>
  <si>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</si>
  <si>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</si>
  <si>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</si>
  <si>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</si>
  <si>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</si>
  <si>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</si>
  <si>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</si>
  <si>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</si>
  <si>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</si>
  <si>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</si>
  <si>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</si>
  <si>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</si>
  <si>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</si>
  <si>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</si>
  <si>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</si>
  <si>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</si>
  <si>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</si>
  <si>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</si>
  <si>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</si>
  <si>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</si>
  <si>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</si>
  <si>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</si>
  <si>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</si>
  <si>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</si>
  <si>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</si>
  <si>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</si>
  <si>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</si>
  <si>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</si>
  <si>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</si>
  <si>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</si>
  <si>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</si>
  <si>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</si>
  <si>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</si>
  <si>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</si>
  <si>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</si>
  <si>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</si>
  <si>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</si>
  <si>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</si>
  <si>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</si>
  <si>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</si>
  <si>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</si>
  <si>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</si>
  <si>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</si>
  <si>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</si>
  <si>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</si>
  <si>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</si>
  <si>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</si>
  <si>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</si>
  <si>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</si>
  <si>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</si>
  <si>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</si>
  <si>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</si>
  <si>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</si>
  <si>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</si>
  <si>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</si>
  <si>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</si>
  <si>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</si>
  <si>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</si>
  <si>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</si>
  <si>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</si>
  <si>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</si>
  <si>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</si>
  <si>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</si>
  <si>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</si>
  <si>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</si>
  <si>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</si>
  <si>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</si>
  <si>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</si>
  <si>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</si>
  <si>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</si>
  <si>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</si>
  <si>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</si>
  <si>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</si>
  <si>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</si>
  <si>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</si>
  <si>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</si>
  <si>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</si>
  <si>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</si>
  <si>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</si>
  <si>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</si>
  <si>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</si>
  <si>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</si>
  <si>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</si>
  <si>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</si>
  <si>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</si>
  <si>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</si>
  <si>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</si>
  <si>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</si>
  <si>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</si>
  <si>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</si>
  <si>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</si>
  <si>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</si>
  <si>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</si>
  <si>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</si>
  <si>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</si>
  <si>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</si>
  <si>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</si>
  <si>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</si>
  <si>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</si>
  <si>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</si>
  <si>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</si>
  <si>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</si>
  <si>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</si>
  <si>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</si>
  <si>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</si>
  <si>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</si>
  <si>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</si>
  <si>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</si>
  <si>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</si>
  <si>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</si>
  <si>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</si>
  <si>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</si>
  <si>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</si>
  <si>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</si>
  <si>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</si>
  <si>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</si>
  <si>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</si>
  <si>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</si>
  <si>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</si>
  <si>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</si>
  <si>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</si>
  <si>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</si>
  <si>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</si>
  <si>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</si>
  <si>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</si>
  <si>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</si>
  <si>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</si>
  <si>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</si>
  <si>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</si>
  <si>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</si>
  <si>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</si>
  <si>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</si>
  <si>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</si>
  <si>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</si>
  <si>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</si>
  <si>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</si>
  <si>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</si>
  <si>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</si>
  <si>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</si>
  <si>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</si>
  <si>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</si>
  <si>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</si>
  <si>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</si>
  <si>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</si>
  <si>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</si>
  <si>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</si>
  <si>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</si>
  <si>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</si>
  <si>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</si>
  <si>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</si>
  <si>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</si>
  <si>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</si>
  <si>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</si>
  <si>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</si>
  <si>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</si>
  <si>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</si>
  <si>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</si>
  <si>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</si>
  <si>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</si>
  <si>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</si>
  <si>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</si>
  <si>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</si>
  <si>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</si>
  <si>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</si>
  <si>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</si>
  <si>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</si>
  <si>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</si>
  <si>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</si>
  <si>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</si>
  <si>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</si>
  <si>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</si>
  <si>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</si>
  <si>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</si>
  <si>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</si>
  <si>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</si>
  <si>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</si>
  <si>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</si>
  <si>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</si>
  <si>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</si>
  <si>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</si>
  <si>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</si>
  <si>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</si>
  <si>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</si>
  <si>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</si>
  <si>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</si>
  <si>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</si>
  <si>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</si>
  <si>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</si>
  <si>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</si>
  <si>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</si>
  <si>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</si>
  <si>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</si>
  <si>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</si>
  <si>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</si>
  <si>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</si>
  <si>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</si>
  <si>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</si>
  <si>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</si>
  <si>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</si>
  <si>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</si>
  <si>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</si>
  <si>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</si>
  <si>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</si>
  <si>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</si>
  <si>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</si>
  <si>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</si>
  <si>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</si>
  <si>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</si>
  <si>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</si>
  <si>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</si>
  <si>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</si>
  <si>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</si>
  <si>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</si>
  <si>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</si>
  <si>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</si>
  <si>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</si>
  <si>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</si>
  <si>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</si>
  <si>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</si>
  <si>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</si>
  <si>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</si>
  <si>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</si>
  <si>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</si>
  <si>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</si>
  <si>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</si>
  <si>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</si>
  <si>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</si>
  <si>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</si>
  <si>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</si>
  <si>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</si>
  <si>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</si>
  <si>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</si>
  <si>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</si>
  <si>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</si>
  <si>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</si>
  <si>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</si>
  <si>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</si>
  <si>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</si>
  <si>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</si>
  <si>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</si>
  <si>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</si>
  <si>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</si>
  <si>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</si>
  <si>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</si>
  <si>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</si>
  <si>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</si>
  <si>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</si>
  <si>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</si>
  <si>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</si>
  <si>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</si>
  <si>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</si>
  <si>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</si>
  <si>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</si>
  <si>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</si>
  <si>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</si>
  <si>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</si>
  <si>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</si>
  <si>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</si>
  <si>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</si>
  <si>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</si>
  <si>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</si>
  <si>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</si>
  <si>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</si>
  <si>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</si>
  <si>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</si>
  <si>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</si>
  <si>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</si>
  <si>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</si>
  <si>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</si>
  <si>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</si>
  <si>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</si>
  <si>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</si>
  <si>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</si>
  <si>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</si>
  <si>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</si>
  <si>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</si>
  <si>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</si>
  <si>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</si>
  <si>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</si>
  <si>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</si>
  <si>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</si>
  <si>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</si>
  <si>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</si>
  <si>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</si>
  <si>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</si>
  <si>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</si>
  <si>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</si>
  <si>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</si>
  <si>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</si>
  <si>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</si>
  <si>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</si>
  <si>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</si>
  <si>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</si>
  <si>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</si>
  <si>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</si>
  <si>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</si>
  <si>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</si>
  <si>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</si>
  <si>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</si>
  <si>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</si>
  <si>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</si>
  <si>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</si>
  <si>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</si>
  <si>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</si>
  <si>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</si>
  <si>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</si>
  <si>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</si>
  <si>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</si>
  <si>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</si>
  <si>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</si>
  <si>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</si>
  <si>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</si>
  <si>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</si>
  <si>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</si>
  <si>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</si>
  <si>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</si>
  <si>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</si>
  <si>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</si>
  <si>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</si>
  <si>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</si>
  <si>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</si>
  <si>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</si>
  <si>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</si>
  <si>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</si>
  <si>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</si>
  <si>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</si>
  <si>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</si>
  <si>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</si>
  <si>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</si>
  <si>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</si>
  <si>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</si>
  <si>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</si>
  <si>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</si>
  <si>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</si>
  <si>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</si>
  <si>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</si>
  <si>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</si>
  <si>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</si>
  <si>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</si>
  <si>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</si>
  <si>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</si>
  <si>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</si>
  <si>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</si>
  <si>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</si>
  <si>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</si>
  <si>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</si>
  <si>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</si>
  <si>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</si>
  <si>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</si>
  <si>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</si>
  <si>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</si>
  <si>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</si>
  <si>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</si>
  <si>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</si>
  <si>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</si>
  <si>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</si>
  <si>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</si>
  <si>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</si>
  <si>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</si>
  <si>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</si>
  <si>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</si>
  <si>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</si>
  <si>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</si>
  <si>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</si>
  <si>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</si>
  <si>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</si>
  <si>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</si>
  <si>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</si>
  <si>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</si>
  <si>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</si>
  <si>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</si>
  <si>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</si>
  <si>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</si>
  <si>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</si>
  <si>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</si>
  <si>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</si>
  <si>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</si>
  <si>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</si>
  <si>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</si>
  <si>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</si>
  <si>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</si>
  <si>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</si>
  <si>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</si>
  <si>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</si>
  <si>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</si>
  <si>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</si>
  <si>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</si>
  <si>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</si>
  <si>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</si>
  <si>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</si>
  <si>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</si>
  <si>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</si>
  <si>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</si>
  <si>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</si>
  <si>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</si>
  <si>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</si>
  <si>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</si>
  <si>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</si>
  <si>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</si>
  <si>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</si>
  <si>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</si>
  <si>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</si>
  <si>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</si>
  <si>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</si>
  <si>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</si>
  <si>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</si>
  <si>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</si>
  <si>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</si>
  <si>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</si>
  <si>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</si>
  <si>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</si>
  <si>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</si>
  <si>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</si>
  <si>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</si>
  <si>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</si>
  <si>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</si>
  <si>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</si>
  <si>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</si>
  <si>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</si>
  <si>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</si>
  <si>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</si>
  <si>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</si>
  <si>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</si>
  <si>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</si>
  <si>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</si>
  <si>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</si>
  <si>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</si>
  <si>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</si>
  <si>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</si>
  <si>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</si>
  <si>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</si>
  <si>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</si>
  <si>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</si>
  <si>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</si>
  <si>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</si>
  <si>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</si>
  <si>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</si>
  <si>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</si>
  <si>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</si>
  <si>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</si>
  <si>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</si>
  <si>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</si>
  <si>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</si>
  <si>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</si>
  <si>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</si>
  <si>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</si>
  <si>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</si>
  <si>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</si>
  <si>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</si>
  <si>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</si>
  <si>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</si>
  <si>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</si>
  <si>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</si>
  <si>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</si>
  <si>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</si>
  <si>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</si>
  <si>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</si>
  <si>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</si>
  <si>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</si>
  <si>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</si>
  <si>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</si>
  <si>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</si>
  <si>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</si>
  <si>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</si>
  <si>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</si>
  <si>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</si>
  <si>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</si>
  <si>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</si>
  <si>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</si>
  <si>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</si>
  <si>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</si>
  <si>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</si>
  <si>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</si>
  <si>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</si>
  <si>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</si>
  <si>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</si>
  <si>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</si>
  <si>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</si>
  <si>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</si>
  <si>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</si>
  <si>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</si>
  <si>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</si>
  <si>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</si>
  <si>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</si>
  <si>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</si>
  <si>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</si>
  <si>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</si>
  <si>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</si>
  <si>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</si>
  <si>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</si>
  <si>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</si>
  <si>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</si>
  <si>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</si>
  <si>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</si>
  <si>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</si>
  <si>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</si>
  <si>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</si>
  <si>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</si>
  <si>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</si>
  <si>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</si>
  <si>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</si>
  <si>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</si>
  <si>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</si>
  <si>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</si>
  <si>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</si>
  <si>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</si>
  <si>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</si>
  <si>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</si>
  <si>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</si>
  <si>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</si>
  <si>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</si>
  <si>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</si>
  <si>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</si>
  <si>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</si>
  <si>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</si>
  <si>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</si>
  <si>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</si>
  <si>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</si>
  <si>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</si>
  <si>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</si>
  <si>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</si>
  <si>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</si>
  <si>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</si>
  <si>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</si>
  <si>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</si>
  <si>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</si>
  <si>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</si>
  <si>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</si>
  <si>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</si>
  <si>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</si>
  <si>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</si>
  <si>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</si>
  <si>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</si>
  <si>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</si>
  <si>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</si>
  <si>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</si>
  <si>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</si>
  <si>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</si>
  <si>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</si>
  <si>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</si>
  <si>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</si>
  <si>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</si>
  <si>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</si>
  <si>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</si>
  <si>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</si>
  <si>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</si>
  <si>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</si>
  <si>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</si>
  <si>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</si>
  <si>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</si>
  <si>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</si>
  <si>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</si>
  <si>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</si>
  <si>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</si>
  <si>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</si>
  <si>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</si>
  <si>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</si>
  <si>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</si>
  <si>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</si>
  <si>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</si>
  <si>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</si>
  <si>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</si>
  <si>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</si>
  <si>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</si>
  <si>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</si>
  <si>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</si>
  <si>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</si>
  <si>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</si>
  <si>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</si>
  <si>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</si>
  <si>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</si>
  <si>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</si>
  <si>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</si>
  <si>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</si>
  <si>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</si>
  <si>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</si>
  <si>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</si>
  <si>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</si>
  <si>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</si>
  <si>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</si>
  <si>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</si>
  <si>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</si>
  <si>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</si>
  <si>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</si>
  <si>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</si>
  <si>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</si>
  <si>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</si>
  <si>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</si>
  <si>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</si>
  <si>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</si>
  <si>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</si>
  <si>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</si>
  <si>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</si>
  <si>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</si>
  <si>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</si>
  <si>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</si>
  <si>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</si>
  <si>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</si>
  <si>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</si>
  <si>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</si>
  <si>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</si>
  <si>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</si>
  <si>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</si>
  <si>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</si>
  <si>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</si>
  <si>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</si>
  <si>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</si>
  <si>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</si>
  <si>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</si>
  <si>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</si>
  <si>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</si>
  <si>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</si>
  <si>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</si>
  <si>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</si>
  <si>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</si>
  <si>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</si>
  <si>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</si>
  <si>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</si>
  <si>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</si>
  <si>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</si>
  <si>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</si>
  <si>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</si>
  <si>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</si>
  <si>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</si>
  <si>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</si>
  <si>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</si>
  <si>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</si>
  <si>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</si>
  <si>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</si>
  <si>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</si>
  <si>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</si>
  <si>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</si>
  <si>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</si>
  <si>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</si>
  <si>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</si>
  <si>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</si>
  <si>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</si>
  <si>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</si>
  <si>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</si>
  <si>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</si>
  <si>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</si>
  <si>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</si>
  <si>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</si>
  <si>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</si>
  <si>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</si>
  <si>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</si>
  <si>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</si>
  <si>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</si>
  <si>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</si>
  <si>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</si>
  <si>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</si>
  <si>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</si>
  <si>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</si>
  <si>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</si>
  <si>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</si>
  <si>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</si>
  <si>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</si>
  <si>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</si>
  <si>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</si>
  <si>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</si>
  <si>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</si>
  <si>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</si>
  <si>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</si>
  <si>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</si>
  <si>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</si>
  <si>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</si>
  <si>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</si>
  <si>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</si>
  <si>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</si>
  <si>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</si>
  <si>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</si>
  <si>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</si>
  <si>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</si>
  <si>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</si>
  <si>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</si>
  <si>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</si>
  <si>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</si>
  <si>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</si>
  <si>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</si>
  <si>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</si>
  <si>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</si>
  <si>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</si>
  <si>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</si>
  <si>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</si>
  <si>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</si>
  <si>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</si>
  <si>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</si>
  <si>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</si>
  <si>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</si>
  <si>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</si>
  <si>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</si>
  <si>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</si>
  <si>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</si>
  <si>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</si>
  <si>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</si>
  <si>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</si>
  <si>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</si>
  <si>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</si>
  <si>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</si>
  <si>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</si>
  <si>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</si>
  <si>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</si>
  <si>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</si>
  <si>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</si>
  <si>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</si>
  <si>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</si>
  <si>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</si>
  <si>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</si>
  <si>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</si>
  <si>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</si>
  <si>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</si>
  <si>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</si>
  <si>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</si>
  <si>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</si>
  <si>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</si>
  <si>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</si>
  <si>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</si>
  <si>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</si>
  <si>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</si>
  <si>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</si>
  <si>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</si>
  <si>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</si>
  <si>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</si>
  <si>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</si>
  <si>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</si>
  <si>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</si>
  <si>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</si>
  <si>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</si>
  <si>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</si>
  <si>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</si>
  <si>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</si>
  <si>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</si>
  <si>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</si>
  <si>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</si>
  <si>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</si>
  <si>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</si>
  <si>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</si>
  <si>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</si>
  <si>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</si>
  <si>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</si>
  <si>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</si>
  <si>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</si>
  <si>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</si>
  <si>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</si>
  <si>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</si>
  <si>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</si>
  <si>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</si>
  <si>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</si>
  <si>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</si>
  <si>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</si>
  <si>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</si>
  <si>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</si>
  <si>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</si>
  <si>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</si>
  <si>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</si>
  <si>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</si>
  <si>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</si>
  <si>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</si>
  <si>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</si>
  <si>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</si>
  <si>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</si>
  <si>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</si>
  <si>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</si>
  <si>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</si>
  <si>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</si>
  <si>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</si>
  <si>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</si>
  <si>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</si>
  <si>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</si>
  <si>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</si>
  <si>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</si>
  <si>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</si>
  <si>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</si>
  <si>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</si>
  <si>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</si>
  <si>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</si>
  <si>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</si>
  <si>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</si>
  <si>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</si>
  <si>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</si>
  <si>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</si>
  <si>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</si>
  <si>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</si>
  <si>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</si>
  <si>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</si>
  <si>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</si>
  <si>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</si>
  <si>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</si>
  <si>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</si>
  <si>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</si>
  <si>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</si>
  <si>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</si>
  <si>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</si>
  <si>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</si>
  <si>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</si>
  <si>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</si>
  <si>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</si>
  <si>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</si>
  <si>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</si>
  <si>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</si>
  <si>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</si>
  <si>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</si>
  <si>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</si>
  <si>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</si>
  <si>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</si>
  <si>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</si>
  <si>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</si>
  <si>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</si>
  <si>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</si>
  <si>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</si>
  <si>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</si>
  <si>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</si>
  <si>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</si>
  <si>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</si>
  <si>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</si>
  <si>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</si>
  <si>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</si>
  <si>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</si>
  <si>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</si>
  <si>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</si>
  <si>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</si>
  <si>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</si>
  <si>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</si>
  <si>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</si>
  <si>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</si>
  <si>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</si>
  <si>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</si>
  <si>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</si>
  <si>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</si>
  <si>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</si>
  <si>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</si>
  <si>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</si>
  <si>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</si>
  <si>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</si>
  <si>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</si>
  <si>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</si>
  <si>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</si>
  <si>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</si>
  <si>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</si>
  <si>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</si>
  <si>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</si>
  <si>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</si>
  <si>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</si>
  <si>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</si>
  <si>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</si>
  <si>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</si>
  <si>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</si>
  <si>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</si>
  <si>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</si>
  <si>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</si>
  <si>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</si>
  <si>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</si>
  <si>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</si>
  <si>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</si>
  <si>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</si>
  <si>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</si>
  <si>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</si>
  <si>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</si>
  <si>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</si>
  <si>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</si>
  <si>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</si>
  <si>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</si>
  <si>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</si>
  <si>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</si>
  <si>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</si>
  <si>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</si>
  <si>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</si>
  <si>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</si>
  <si>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</si>
  <si>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</si>
  <si>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</si>
  <si>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</si>
  <si>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</si>
  <si>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</si>
  <si>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</si>
  <si>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</si>
  <si>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</si>
  <si>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</si>
  <si>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</si>
  <si>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</si>
  <si>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</si>
  <si>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</si>
  <si>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</si>
  <si>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</si>
  <si>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</si>
  <si>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</si>
  <si>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</si>
  <si>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</si>
  <si>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</si>
  <si>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</si>
  <si>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</si>
  <si>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</si>
  <si>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</si>
  <si>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</si>
  <si>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</si>
  <si>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</si>
  <si>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</si>
  <si>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</si>
  <si>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</si>
  <si>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</si>
  <si>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</si>
  <si>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</si>
  <si>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</si>
  <si>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</si>
  <si>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</si>
  <si>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</si>
  <si>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</si>
  <si>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</si>
  <si>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</si>
  <si>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</si>
  <si>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</si>
  <si>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</si>
  <si>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</si>
  <si>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</si>
  <si>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</si>
  <si>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</si>
  <si>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</si>
  <si>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</si>
  <si>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</si>
  <si>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</si>
  <si>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</si>
  <si>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</si>
  <si>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</si>
  <si>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</si>
  <si>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</si>
  <si>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</si>
  <si>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</si>
  <si>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</si>
  <si>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</si>
  <si>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</si>
  <si>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</si>
  <si>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</si>
  <si>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</si>
  <si>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</si>
  <si>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</si>
  <si>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</si>
  <si>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</si>
  <si>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</si>
  <si>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</si>
  <si>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</si>
  <si>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</si>
  <si>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</si>
  <si>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</si>
  <si>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</si>
  <si>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</si>
  <si>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</si>
  <si>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</si>
  <si>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</si>
  <si>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</si>
  <si>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</si>
  <si>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</si>
  <si>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</si>
  <si>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</si>
  <si>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</si>
  <si>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</si>
  <si>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</si>
  <si>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</si>
  <si>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</si>
  <si>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</si>
  <si>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</si>
  <si>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</si>
  <si>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</si>
  <si>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</si>
  <si>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</si>
  <si>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</si>
  <si>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</si>
  <si>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</si>
  <si>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</si>
  <si>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</si>
  <si>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</si>
  <si>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</si>
  <si>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</si>
  <si>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</si>
  <si>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</si>
  <si>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</si>
  <si>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</si>
  <si>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</si>
  <si>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</si>
  <si>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</si>
  <si>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</si>
  <si>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</si>
  <si>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</si>
  <si>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</si>
  <si>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</si>
  <si>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</si>
  <si>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</si>
  <si>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</si>
  <si>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</si>
  <si>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</si>
  <si>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</si>
  <si>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</si>
  <si>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</si>
  <si>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</si>
  <si>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</si>
  <si>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</si>
  <si>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</si>
  <si>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</si>
  <si>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</si>
  <si>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</si>
  <si>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</si>
  <si>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</si>
  <si>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</si>
  <si>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</si>
  <si>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</si>
  <si>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</si>
  <si>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</si>
  <si>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</si>
  <si>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</si>
  <si>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</si>
  <si>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</si>
  <si>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</si>
  <si>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</si>
  <si>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</si>
  <si>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</si>
  <si>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</si>
  <si>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</si>
  <si>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</si>
  <si>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</si>
  <si>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</si>
  <si>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</si>
  <si>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</si>
  <si>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</si>
  <si>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</si>
  <si>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</si>
  <si>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</si>
  <si>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</si>
  <si>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</si>
  <si>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</si>
  <si>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</si>
  <si>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</si>
  <si>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</si>
  <si>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</si>
  <si>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</si>
  <si>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</si>
  <si>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</si>
  <si>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</si>
  <si>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</si>
  <si>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</si>
  <si>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</si>
  <si>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</si>
  <si>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</si>
  <si>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</si>
  <si>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</si>
  <si>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</si>
  <si>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</si>
  <si>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</si>
  <si>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</si>
  <si>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</si>
  <si>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</si>
  <si>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</si>
  <si>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</si>
  <si>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</si>
  <si>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</si>
  <si>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</si>
  <si>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</si>
  <si>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</si>
  <si>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</si>
  <si>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</si>
  <si>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</si>
  <si>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</si>
  <si>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</si>
  <si>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</si>
  <si>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</si>
  <si>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</si>
  <si>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</si>
  <si>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</si>
  <si>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</si>
  <si>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</si>
  <si>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</si>
  <si>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</si>
  <si>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</si>
  <si>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</si>
  <si>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</si>
  <si>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</si>
  <si>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</si>
  <si>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</si>
  <si>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</si>
  <si>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</si>
  <si>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</si>
  <si>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</si>
  <si>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</si>
  <si>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</si>
  <si>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</si>
  <si>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</si>
  <si>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</si>
  <si>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</si>
  <si>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</si>
  <si>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</si>
  <si>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</si>
  <si>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</si>
  <si>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</si>
  <si>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</si>
  <si>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</si>
  <si>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</si>
  <si>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</si>
  <si>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</si>
  <si>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</si>
  <si>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</si>
  <si>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</si>
  <si>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</si>
  <si>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</si>
  <si>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</si>
  <si>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</si>
  <si>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</si>
  <si>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</si>
  <si>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</si>
  <si>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</si>
  <si>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</si>
  <si>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</si>
  <si>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</si>
  <si>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</si>
  <si>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</si>
  <si>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</si>
  <si>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</si>
  <si>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</si>
  <si>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</si>
  <si>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</si>
  <si>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</si>
  <si>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</si>
  <si>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</si>
  <si>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</si>
  <si>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</si>
  <si>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</si>
  <si>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</si>
  <si>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</si>
  <si>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</si>
  <si>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</si>
  <si>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</si>
  <si>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</si>
  <si>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</si>
  <si>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</si>
  <si>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</si>
  <si>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</si>
  <si>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</si>
  <si>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</si>
  <si>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</si>
  <si>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</si>
  <si>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</si>
  <si>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</si>
  <si>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</si>
  <si>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</si>
  <si>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</si>
  <si>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</si>
  <si>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</si>
  <si>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</si>
  <si>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</si>
  <si>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</si>
  <si>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</si>
  <si>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</si>
  <si>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</si>
  <si>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</si>
  <si>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</si>
  <si>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</si>
  <si>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</si>
  <si>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</si>
  <si>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</si>
  <si>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</si>
  <si>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</si>
  <si>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</si>
  <si>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</si>
  <si>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</si>
  <si>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</si>
  <si>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</si>
  <si>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</si>
  <si>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</si>
  <si>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</si>
  <si>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</si>
  <si>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</si>
  <si>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</si>
  <si>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</si>
  <si>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</si>
  <si>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</si>
  <si>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</si>
  <si>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</si>
  <si>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</si>
  <si>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</si>
  <si>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</si>
  <si>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</si>
  <si>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</si>
  <si>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</si>
  <si>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</si>
  <si>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</si>
  <si>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</si>
  <si>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</si>
  <si>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</si>
  <si>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</si>
  <si>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</si>
  <si>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</si>
  <si>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</si>
  <si>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</si>
  <si>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</si>
  <si>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</si>
  <si>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</si>
  <si>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</si>
  <si>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</si>
  <si>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</si>
  <si>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</si>
  <si>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</si>
  <si>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</si>
  <si>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</si>
  <si>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</si>
  <si>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</si>
  <si>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</si>
  <si>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</si>
  <si>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</si>
  <si>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</si>
  <si>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</si>
  <si>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</si>
  <si>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</si>
  <si>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</si>
  <si>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</si>
  <si>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</si>
  <si>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</si>
  <si>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</si>
  <si>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</si>
  <si>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</si>
  <si>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</si>
  <si>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</si>
  <si>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</si>
  <si>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</si>
  <si>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</si>
  <si>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</si>
  <si>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</si>
  <si>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</si>
  <si>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</si>
  <si>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</si>
  <si>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</si>
  <si>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</si>
  <si>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</si>
  <si>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</si>
  <si>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</si>
  <si>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</si>
  <si>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</si>
  <si>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</si>
  <si>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</si>
  <si>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</si>
  <si>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</si>
  <si>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</si>
  <si>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</si>
  <si>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</si>
  <si>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</si>
  <si>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</si>
  <si>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</si>
  <si>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</si>
  <si>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</si>
  <si>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</si>
  <si>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</si>
  <si>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</si>
  <si>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</si>
  <si>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</si>
  <si>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</si>
  <si>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</si>
  <si>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</si>
  <si>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</si>
  <si>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</si>
  <si>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</si>
  <si>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</si>
  <si>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</si>
  <si>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</si>
  <si>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</si>
  <si>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</si>
  <si>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</si>
  <si>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</si>
  <si>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</si>
  <si>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</si>
  <si>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</si>
  <si>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</si>
  <si>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</si>
  <si>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</si>
  <si>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</si>
  <si>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</si>
  <si>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</si>
  <si>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</si>
  <si>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</si>
  <si>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</si>
  <si>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</si>
  <si>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</si>
  <si>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</si>
  <si>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</si>
  <si>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</si>
  <si>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</si>
  <si>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</si>
  <si>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</si>
  <si>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</si>
  <si>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</si>
  <si>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</si>
  <si>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</si>
  <si>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</si>
  <si>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</si>
  <si>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</si>
  <si>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</si>
  <si>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</si>
  <si>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</si>
  <si>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</si>
  <si>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</si>
  <si>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</si>
  <si>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</si>
  <si>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</si>
  <si>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</si>
  <si>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</si>
  <si>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</si>
  <si>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</si>
  <si>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</si>
  <si>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</si>
  <si>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</si>
  <si>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</si>
  <si>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</si>
  <si>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</si>
  <si>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</si>
  <si>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</si>
  <si>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</si>
  <si>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</si>
  <si>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</si>
  <si>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</si>
  <si>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</si>
  <si>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</si>
  <si>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</si>
  <si>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</si>
  <si>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</si>
  <si>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</si>
  <si>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</si>
  <si>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</si>
  <si>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</si>
  <si>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</si>
  <si>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</si>
  <si>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</si>
  <si>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</si>
  <si>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</si>
  <si>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</si>
  <si>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</si>
  <si>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</si>
  <si>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</si>
  <si>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</si>
  <si>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</si>
  <si>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</si>
  <si>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</si>
  <si>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</si>
  <si>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</si>
  <si>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</si>
  <si>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</si>
  <si>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</si>
  <si>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</si>
  <si>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</si>
  <si>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</si>
  <si>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</si>
  <si>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</si>
  <si>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</si>
  <si>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</si>
  <si>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</si>
  <si>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</si>
  <si>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</si>
  <si>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</si>
  <si>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</si>
  <si>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</si>
  <si>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</si>
  <si>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</si>
  <si>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</si>
  <si>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</si>
  <si>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</si>
  <si>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</si>
  <si>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</si>
  <si>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</si>
  <si>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</si>
  <si>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</si>
  <si>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</si>
  <si>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</si>
  <si>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</si>
  <si>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</si>
  <si>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</si>
  <si>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</si>
  <si>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</si>
  <si>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</si>
  <si>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</si>
  <si>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</si>
  <si>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</si>
  <si>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</si>
  <si>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</si>
  <si>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</si>
  <si>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</si>
  <si>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</si>
  <si>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</si>
  <si>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</si>
  <si>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</si>
  <si>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</si>
  <si>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</si>
  <si>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</si>
  <si>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</si>
  <si>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</si>
  <si>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</si>
  <si>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</si>
  <si>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</si>
  <si>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</si>
  <si>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</si>
  <si>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</si>
  <si>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</si>
  <si>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</si>
  <si>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</si>
  <si>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</si>
  <si>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</si>
  <si>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</si>
  <si>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</si>
  <si>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</si>
  <si>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</si>
  <si>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</si>
  <si>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</si>
  <si>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</si>
  <si>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</si>
  <si>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</si>
  <si>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</si>
  <si>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</si>
  <si>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</si>
  <si>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</si>
  <si>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</si>
  <si>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</si>
  <si>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</si>
  <si>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</si>
  <si>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</si>
  <si>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</si>
  <si>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</si>
  <si>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</si>
  <si>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</si>
  <si>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</si>
  <si>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</si>
  <si>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</si>
  <si>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</si>
  <si>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</si>
  <si>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</si>
  <si>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</si>
  <si>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</si>
  <si>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</si>
  <si>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</si>
  <si>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</si>
  <si>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</si>
  <si>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</si>
  <si>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</si>
  <si>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</si>
  <si>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</si>
  <si>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</si>
  <si>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</si>
  <si>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</si>
  <si>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</si>
  <si>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</si>
  <si>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</si>
  <si>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</si>
  <si>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</si>
  <si>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</si>
  <si>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</si>
  <si>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</si>
  <si>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</si>
  <si>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</si>
  <si>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</si>
  <si>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</si>
  <si>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</si>
  <si>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</si>
  <si>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</si>
  <si>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</si>
  <si>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</si>
  <si>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</si>
  <si>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</si>
  <si>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</si>
  <si>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</si>
  <si>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</si>
  <si>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</si>
  <si>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</si>
  <si>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</si>
  <si>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</si>
  <si>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</si>
  <si>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</si>
  <si>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</si>
  <si>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</si>
  <si>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</si>
  <si>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</si>
  <si>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</si>
  <si>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</si>
  <si>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</si>
  <si>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</si>
  <si>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</si>
  <si>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</si>
  <si>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</si>
  <si>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</si>
  <si>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</si>
  <si>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</si>
  <si>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</si>
  <si>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</si>
  <si>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</si>
  <si>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</si>
  <si>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</si>
  <si>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</si>
  <si>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</si>
  <si>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</si>
  <si>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</si>
  <si>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</si>
  <si>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</si>
  <si>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</si>
  <si>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</si>
  <si>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</si>
  <si>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</si>
  <si>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</si>
  <si>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</si>
  <si>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</si>
  <si>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</si>
  <si>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</si>
  <si>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</si>
  <si>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</si>
  <si>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</si>
  <si>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</si>
  <si>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</si>
  <si>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</si>
  <si>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</si>
  <si>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</si>
  <si>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</si>
  <si>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</si>
  <si>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</si>
  <si>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</si>
  <si>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</si>
  <si>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</si>
  <si>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</si>
  <si>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</si>
  <si>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</si>
  <si>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</si>
  <si>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</si>
  <si>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</si>
  <si>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</si>
  <si>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</si>
  <si>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</si>
  <si>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</si>
  <si>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</si>
  <si>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</si>
  <si>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</si>
  <si>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</si>
  <si>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</si>
  <si>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</si>
  <si>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</si>
  <si>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</si>
  <si>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</si>
  <si>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</si>
  <si>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</si>
  <si>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</si>
  <si>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</si>
  <si>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</si>
  <si>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</si>
  <si>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</si>
  <si>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</si>
  <si>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</si>
  <si>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</si>
  <si>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</si>
  <si>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</si>
  <si>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</si>
  <si>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</si>
  <si>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</si>
  <si>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</si>
  <si>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</si>
  <si>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</si>
  <si>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</si>
  <si>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</si>
  <si>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</si>
  <si>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</si>
  <si>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</si>
  <si>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</si>
  <si>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</si>
  <si>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</si>
  <si>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</si>
  <si>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</si>
  <si>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</si>
  <si>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</si>
  <si>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</si>
  <si>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</si>
  <si>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</si>
  <si>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</si>
  <si>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</si>
  <si>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</si>
  <si>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</si>
  <si>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</si>
  <si>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</si>
  <si>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</si>
  <si>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</si>
  <si>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</si>
  <si>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</si>
  <si>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</si>
  <si>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</si>
  <si>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</si>
  <si>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</si>
  <si>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</si>
  <si>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</si>
  <si>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</si>
  <si>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</si>
  <si>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</si>
  <si>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</si>
  <si>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</si>
  <si>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</si>
  <si>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</si>
  <si>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</si>
  <si>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</si>
  <si>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</si>
  <si>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</si>
  <si>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</si>
  <si>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</si>
  <si>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</si>
  <si>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</si>
  <si>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</si>
  <si>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</si>
  <si>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</si>
  <si>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</si>
  <si>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</si>
  <si>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</si>
  <si>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</si>
  <si>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</si>
  <si>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</si>
  <si>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</si>
  <si>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</si>
  <si>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</si>
  <si>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</si>
  <si>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</si>
  <si>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</si>
  <si>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</si>
  <si>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</si>
  <si>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</si>
  <si>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</si>
  <si>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</si>
  <si>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</si>
  <si>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</si>
  <si>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</si>
  <si>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</si>
  <si>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</si>
  <si>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</si>
  <si>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</si>
  <si>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</si>
  <si>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</si>
  <si>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</si>
  <si>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</si>
  <si>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</si>
  <si>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</si>
  <si>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</si>
  <si>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</si>
  <si>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</si>
  <si>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</si>
  <si>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</si>
  <si>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</si>
  <si>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</si>
  <si>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</si>
  <si>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</si>
  <si>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</si>
  <si>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</si>
  <si>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</si>
  <si>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</si>
  <si>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</si>
  <si>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</si>
  <si>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</si>
  <si>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</si>
  <si>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</si>
  <si>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</si>
  <si>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</si>
  <si>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</si>
  <si>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</si>
  <si>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</si>
  <si>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</si>
  <si>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</si>
  <si>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</si>
  <si>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</si>
  <si>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</si>
  <si>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</si>
  <si>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</si>
  <si>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</si>
  <si>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</si>
  <si>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</si>
  <si>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</si>
  <si>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</si>
  <si>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</si>
  <si>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</si>
  <si>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</si>
  <si>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</si>
  <si>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</si>
  <si>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</si>
  <si>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</si>
  <si>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</si>
  <si>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</si>
  <si>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</si>
  <si>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</si>
  <si>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</si>
  <si>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</si>
  <si>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</si>
  <si>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</si>
  <si>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</si>
  <si>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</si>
  <si>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</si>
  <si>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</si>
  <si>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</si>
  <si>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</si>
  <si>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</si>
  <si>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</si>
  <si>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</si>
  <si>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</si>
  <si>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</si>
  <si>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</si>
  <si>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</si>
  <si>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</si>
  <si>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</si>
  <si>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</si>
  <si>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</si>
  <si>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</si>
  <si>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</si>
  <si>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</si>
  <si>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</si>
  <si>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</si>
  <si>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</si>
  <si>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</si>
  <si>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</si>
  <si>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</si>
  <si>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</si>
  <si>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</si>
  <si>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</si>
  <si>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</si>
  <si>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</si>
  <si>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</si>
  <si>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</si>
  <si>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</si>
  <si>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</si>
  <si>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</si>
  <si>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</si>
  <si>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</si>
  <si>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</si>
  <si>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</si>
  <si>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</si>
  <si>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</si>
  <si>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</si>
  <si>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</si>
  <si>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</si>
  <si>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</si>
  <si>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</si>
  <si>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</si>
  <si>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</si>
  <si>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</si>
  <si>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</si>
  <si>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</si>
  <si>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</si>
  <si>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</si>
  <si>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</si>
  <si>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</si>
  <si>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</si>
  <si>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</si>
  <si>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</si>
  <si>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</si>
  <si>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</si>
  <si>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</si>
  <si>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</si>
  <si>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</si>
  <si>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</si>
  <si>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</si>
  <si>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</si>
  <si>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</si>
  <si>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</si>
  <si>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</si>
  <si>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</si>
  <si>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</si>
  <si>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</si>
  <si>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</si>
  <si>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</si>
  <si>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</si>
  <si>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</si>
  <si>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</si>
  <si>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</si>
  <si>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</si>
  <si>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</si>
  <si>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</si>
  <si>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</si>
  <si>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</si>
  <si>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</si>
  <si>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</si>
  <si>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</si>
  <si>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</si>
  <si>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</si>
  <si>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</si>
  <si>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</si>
  <si>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</si>
  <si>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</si>
  <si>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</si>
  <si>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</si>
  <si>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</si>
  <si>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</si>
  <si>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</si>
  <si>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</si>
  <si>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</si>
  <si>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</si>
  <si>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</si>
  <si>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</si>
  <si>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</si>
  <si>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</si>
  <si>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</si>
  <si>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</si>
  <si>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</si>
  <si>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</si>
  <si>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</si>
  <si>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</si>
  <si>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</si>
  <si>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</si>
  <si>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</si>
  <si>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</si>
  <si>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</si>
  <si>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</si>
  <si>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</si>
  <si>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</si>
  <si>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</si>
  <si>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</si>
  <si>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</si>
  <si>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</si>
  <si>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</si>
  <si>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</si>
  <si>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</si>
  <si>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</si>
  <si>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</si>
  <si>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</si>
  <si>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</si>
  <si>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</si>
  <si>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</si>
  <si>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</si>
  <si>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</si>
  <si>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</si>
  <si>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</si>
  <si>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</si>
  <si>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</si>
  <si>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</si>
  <si>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</si>
  <si>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</si>
  <si>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</si>
  <si>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</si>
  <si>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</si>
  <si>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</si>
  <si>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</si>
  <si>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</si>
  <si>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</si>
  <si>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</si>
  <si>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</si>
  <si>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</si>
  <si>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</si>
  <si>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</si>
  <si>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</si>
  <si>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</si>
  <si>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</si>
  <si>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</si>
  <si>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</si>
  <si>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</si>
  <si>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</si>
  <si>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</si>
  <si>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</si>
  <si>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</si>
  <si>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</si>
  <si>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</si>
  <si>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</si>
  <si>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</si>
  <si>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</si>
  <si>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</si>
  <si>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</si>
  <si>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</si>
  <si>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</si>
  <si>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</si>
  <si>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</si>
  <si>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</si>
  <si>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</si>
  <si>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</si>
  <si>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</si>
  <si>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</si>
  <si>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</si>
  <si>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</si>
  <si>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</si>
  <si>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</si>
  <si>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</si>
  <si>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</si>
  <si>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</si>
  <si>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</si>
  <si>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</si>
  <si>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</si>
  <si>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</si>
  <si>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</si>
  <si>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</si>
  <si>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</si>
  <si>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</si>
  <si>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</si>
  <si>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</si>
  <si>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</si>
  <si>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</si>
  <si>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</si>
  <si>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</si>
  <si>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</si>
  <si>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</si>
  <si>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</si>
  <si>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</si>
  <si>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</si>
  <si>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</si>
  <si>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</si>
  <si>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</si>
  <si>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</si>
  <si>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</si>
  <si>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</si>
  <si>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</si>
  <si>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</si>
  <si>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</si>
  <si>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</si>
  <si>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</si>
  <si>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</si>
  <si>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</si>
  <si>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</si>
  <si>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</si>
  <si>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</si>
  <si>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</si>
  <si>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</si>
  <si>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</si>
  <si>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</si>
  <si>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</si>
  <si>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</si>
  <si>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</si>
  <si>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</si>
  <si>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</si>
  <si>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</si>
  <si>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</si>
  <si>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</si>
  <si>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</si>
  <si>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</si>
  <si>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</si>
  <si>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</si>
  <si>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</si>
  <si>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</si>
  <si>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</si>
  <si>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</si>
  <si>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</si>
  <si>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</si>
  <si>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</si>
  <si>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</si>
  <si>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</si>
  <si>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</si>
  <si>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</si>
  <si>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</si>
  <si>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</si>
  <si>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</si>
  <si>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</si>
  <si>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</si>
  <si>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</si>
  <si>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</si>
  <si>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</si>
  <si>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</si>
  <si>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</si>
  <si>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</si>
  <si>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</si>
  <si>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</si>
  <si>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</si>
  <si>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</si>
  <si>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</si>
  <si>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</si>
  <si>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</si>
  <si>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</si>
  <si>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</si>
  <si>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</si>
  <si>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</si>
  <si>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</si>
  <si>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</si>
  <si>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</si>
  <si>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</si>
  <si>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</si>
  <si>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</si>
  <si>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</si>
  <si>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</si>
  <si>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</si>
  <si>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</si>
  <si>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</si>
  <si>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</si>
  <si>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</si>
  <si>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</si>
  <si>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</si>
  <si>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</si>
  <si>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</si>
  <si>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</si>
  <si>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</si>
  <si>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</si>
  <si>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</si>
  <si>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</si>
  <si>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</si>
  <si>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</si>
  <si>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</si>
  <si>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</si>
  <si>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</si>
  <si>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</si>
  <si>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</si>
  <si>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</si>
  <si>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</si>
  <si>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</si>
  <si>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</si>
  <si>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</si>
  <si>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</si>
  <si>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</si>
  <si>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</si>
  <si>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</si>
  <si>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</si>
  <si>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</si>
  <si>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</si>
  <si>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</si>
  <si>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</si>
  <si>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</si>
  <si>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</si>
  <si>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</si>
  <si>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</si>
  <si>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</si>
  <si>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</si>
  <si>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</si>
  <si>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</si>
  <si>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</si>
  <si>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</si>
  <si>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</si>
  <si>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</si>
  <si>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</si>
  <si>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</si>
  <si>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</si>
  <si>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</si>
  <si>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</si>
  <si>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</si>
  <si>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</si>
  <si>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</si>
  <si>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</si>
  <si>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</si>
  <si>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</si>
  <si>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</si>
  <si>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</si>
  <si>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</si>
  <si>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</si>
  <si>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</si>
  <si>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</si>
  <si>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</si>
  <si>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</si>
  <si>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</si>
  <si>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</si>
  <si>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</si>
  <si>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</si>
  <si>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</si>
  <si>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</si>
  <si>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</si>
  <si>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</si>
  <si>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</si>
  <si>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</si>
  <si>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</si>
  <si>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</si>
  <si>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</si>
  <si>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</si>
  <si>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</si>
  <si>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</si>
  <si>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</si>
  <si>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</si>
  <si>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</si>
  <si>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</si>
  <si>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</si>
  <si>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</si>
  <si>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</si>
  <si>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</si>
  <si>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</si>
  <si>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</si>
  <si>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</si>
  <si>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</si>
  <si>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</si>
  <si>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</si>
  <si>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</si>
  <si>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</si>
  <si>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</si>
  <si>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</si>
  <si>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</si>
  <si>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</si>
  <si>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</si>
  <si>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</si>
  <si>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</si>
  <si>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</si>
  <si>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</si>
  <si>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</si>
  <si>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</si>
  <si>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</si>
  <si>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</si>
  <si>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</si>
  <si>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</si>
  <si>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</si>
  <si>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</si>
  <si>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</si>
  <si>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</si>
  <si>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</si>
  <si>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</si>
  <si>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</si>
  <si>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</si>
  <si>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</si>
  <si>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</si>
  <si>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</si>
  <si>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</si>
  <si>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</si>
  <si>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</si>
  <si>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</si>
  <si>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</si>
  <si>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</si>
  <si>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</si>
  <si>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</si>
  <si>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</si>
  <si>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</si>
  <si>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</si>
  <si>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</si>
  <si>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</si>
  <si>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</si>
  <si>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</si>
  <si>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</si>
  <si>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</si>
  <si>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</si>
  <si>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</si>
  <si>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</si>
  <si>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</si>
  <si>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</si>
  <si>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</si>
  <si>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</si>
  <si>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</si>
  <si>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</si>
  <si>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</si>
  <si>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</si>
  <si>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</si>
  <si>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</si>
  <si>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</si>
  <si>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</si>
  <si>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</si>
  <si>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</si>
  <si>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</si>
  <si>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</si>
  <si>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</si>
  <si>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</si>
  <si>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</si>
  <si>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</si>
  <si>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</si>
  <si>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</si>
  <si>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</si>
  <si>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</si>
  <si>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</si>
  <si>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</si>
  <si>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</si>
  <si>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</si>
  <si>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</si>
  <si>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</si>
  <si>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</si>
  <si>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</si>
  <si>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</si>
  <si>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</si>
  <si>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</si>
  <si>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</si>
  <si>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</si>
  <si>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</si>
  <si>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</si>
  <si>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</si>
  <si>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</si>
  <si>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</si>
  <si>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</si>
  <si>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</si>
  <si>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</si>
  <si>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</si>
  <si>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</si>
  <si>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</si>
  <si>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</si>
  <si>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</si>
  <si>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</si>
  <si>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</si>
  <si>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</si>
  <si>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</si>
  <si>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</si>
  <si>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</si>
  <si>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</si>
  <si>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</si>
  <si>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</si>
  <si>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</si>
  <si>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</si>
  <si>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</si>
  <si>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</si>
  <si>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</si>
  <si>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</si>
  <si>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</si>
  <si>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</si>
  <si>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</si>
  <si>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</si>
  <si>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</si>
  <si>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</si>
  <si>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</si>
  <si>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</si>
  <si>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</si>
  <si>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</si>
  <si>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</si>
  <si>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</si>
  <si>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</si>
  <si>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</si>
  <si>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</si>
  <si>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</si>
  <si>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</si>
  <si>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</si>
  <si>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</si>
  <si>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</si>
  <si>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</si>
  <si>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</si>
  <si>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</si>
  <si>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</si>
  <si>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</si>
  <si>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</si>
  <si>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</si>
  <si>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</si>
  <si>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</si>
  <si>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</si>
  <si>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</si>
  <si>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</si>
  <si>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</si>
  <si>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</si>
  <si>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</si>
  <si>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</si>
  <si>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</si>
  <si>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</si>
  <si>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</si>
  <si>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</si>
  <si>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</si>
  <si>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</si>
  <si>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</si>
  <si>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</si>
  <si>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</si>
  <si>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</si>
  <si>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</si>
  <si>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</si>
  <si>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</si>
  <si>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</si>
  <si>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</si>
  <si>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</si>
  <si>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</si>
  <si>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</si>
  <si>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</si>
  <si>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</si>
  <si>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</si>
  <si>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</si>
  <si>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</si>
  <si>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</si>
  <si>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</si>
  <si>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</si>
  <si>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</si>
  <si>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</si>
  <si>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</si>
  <si>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</si>
  <si>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</si>
  <si>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</si>
  <si>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</si>
  <si>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</si>
  <si>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</si>
  <si>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</si>
  <si>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</si>
  <si>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</si>
  <si>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</si>
  <si>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</si>
  <si>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</si>
  <si>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</si>
  <si>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</si>
  <si>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</si>
  <si>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</si>
  <si>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</si>
  <si>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</si>
  <si>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</si>
  <si>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</si>
  <si>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</si>
  <si>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</si>
  <si>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</si>
  <si>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</si>
  <si>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</si>
  <si>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</si>
  <si>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</si>
  <si>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</si>
  <si>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</si>
  <si>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</si>
  <si>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</si>
  <si>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</si>
  <si>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</si>
  <si>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</si>
  <si>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</si>
  <si>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</si>
  <si>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</si>
  <si>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</si>
  <si>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</si>
  <si>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</si>
  <si>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</si>
  <si>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</si>
  <si>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</si>
  <si>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</si>
  <si>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</si>
  <si>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</si>
  <si>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</si>
  <si>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</si>
  <si>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</si>
  <si>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</si>
  <si>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</si>
  <si>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</si>
  <si>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</si>
  <si>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</si>
  <si>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</si>
  <si>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</si>
  <si>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</si>
  <si>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</si>
  <si>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</si>
  <si>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</si>
  <si>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</si>
  <si>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</si>
  <si>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</si>
  <si>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</si>
  <si>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</si>
  <si>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</si>
  <si>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</si>
  <si>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</si>
  <si>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</si>
  <si>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</si>
  <si>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</si>
  <si>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</si>
  <si>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</si>
  <si>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</si>
  <si>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</si>
  <si>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</si>
  <si>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</si>
  <si>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</si>
  <si>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</si>
  <si>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</si>
  <si>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</si>
  <si>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</si>
  <si>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</si>
  <si>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</si>
  <si>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</si>
  <si>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</si>
  <si>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</si>
  <si>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</si>
  <si>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</si>
  <si>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</si>
  <si>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</si>
  <si>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</si>
  <si>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</si>
  <si>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</si>
  <si>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</si>
  <si>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</si>
  <si>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</si>
  <si>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</si>
  <si>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</si>
  <si>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</si>
  <si>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</si>
  <si>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</si>
  <si>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</si>
  <si>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</si>
  <si>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</si>
  <si>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</si>
  <si>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</si>
  <si>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</si>
  <si>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</si>
  <si>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</si>
  <si>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</si>
  <si>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</si>
  <si>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</si>
  <si>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</si>
  <si>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</si>
  <si>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</si>
  <si>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</si>
  <si>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</si>
  <si>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</si>
  <si>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</si>
  <si>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</si>
  <si>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</si>
  <si>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</si>
  <si>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</si>
  <si>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</si>
  <si>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</si>
  <si>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</si>
  <si>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</si>
  <si>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</si>
  <si>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</si>
  <si>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</si>
  <si>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</si>
  <si>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</si>
  <si>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</si>
  <si>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</si>
  <si>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</si>
  <si>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</si>
  <si>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</si>
  <si>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</si>
  <si>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</si>
  <si>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</si>
  <si>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</si>
  <si>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</si>
  <si>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</si>
  <si>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</si>
  <si>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</si>
  <si>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</si>
  <si>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</si>
  <si>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</si>
  <si>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</si>
  <si>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</si>
  <si>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</si>
  <si>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</si>
  <si>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</si>
  <si>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</si>
  <si>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</si>
  <si>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</si>
  <si>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</si>
  <si>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</si>
  <si>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</si>
  <si>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</si>
  <si>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</si>
  <si>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</si>
  <si>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</si>
  <si>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</si>
  <si>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</si>
  <si>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</si>
  <si>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</si>
  <si>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</si>
  <si>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</si>
  <si>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</si>
  <si>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</si>
  <si>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</si>
  <si>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</si>
  <si>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</si>
  <si>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</si>
  <si>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</si>
  <si>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</si>
  <si>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</si>
  <si>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</si>
  <si>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</si>
  <si>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</si>
  <si>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</si>
  <si>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</si>
  <si>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</si>
  <si>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</si>
  <si>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</si>
  <si>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</si>
  <si>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</si>
  <si>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</si>
  <si>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</si>
  <si>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</si>
  <si>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</si>
  <si>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</si>
  <si>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</si>
  <si>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</si>
  <si>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</si>
  <si>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</si>
  <si>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</si>
  <si>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</si>
  <si>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</si>
  <si>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</si>
  <si>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</si>
  <si>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</si>
  <si>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</si>
  <si>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</si>
  <si>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</si>
  <si>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</si>
  <si>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</si>
  <si>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</si>
  <si>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</si>
  <si>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</si>
  <si>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</si>
  <si>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</si>
  <si>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</si>
  <si>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</si>
  <si>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</si>
  <si>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</si>
  <si>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</si>
  <si>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</si>
  <si>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</si>
  <si>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</si>
  <si>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</si>
  <si>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</si>
  <si>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</si>
  <si>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</si>
  <si>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</si>
  <si>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</si>
  <si>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</si>
  <si>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</si>
  <si>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</si>
  <si>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</si>
  <si>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</si>
  <si>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</si>
  <si>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</si>
  <si>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</si>
  <si>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</si>
  <si>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</si>
  <si>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</si>
  <si>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</si>
  <si>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</si>
  <si>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</si>
  <si>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</si>
  <si>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</si>
  <si>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</si>
  <si>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</si>
  <si>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</si>
  <si>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</si>
  <si>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</si>
  <si>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</si>
  <si>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</si>
  <si>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</si>
  <si>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</si>
  <si>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</si>
  <si>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</si>
  <si>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</si>
  <si>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</si>
  <si>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</si>
  <si>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</si>
  <si>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</si>
  <si>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</si>
  <si>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</si>
  <si>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</si>
  <si>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</si>
  <si>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</si>
  <si>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</si>
  <si>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</si>
  <si>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</si>
  <si>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</si>
  <si>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</si>
  <si>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</si>
  <si>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</si>
  <si>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</si>
  <si>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</si>
  <si>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</si>
  <si>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</si>
  <si>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</si>
  <si>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</si>
  <si>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</si>
  <si>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</si>
  <si>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</si>
  <si>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</si>
  <si>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</si>
  <si>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</si>
  <si>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</si>
  <si>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</si>
  <si>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</si>
  <si>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</si>
  <si>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</si>
  <si>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</si>
  <si>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</si>
  <si>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</si>
  <si>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</si>
  <si>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</si>
  <si>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</si>
  <si>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</si>
  <si>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</si>
  <si>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</si>
  <si>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</si>
  <si>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</si>
  <si>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</si>
  <si>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</si>
  <si>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</si>
  <si>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</si>
  <si>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</si>
  <si>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</si>
  <si>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</si>
  <si>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</si>
  <si>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</si>
  <si>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</si>
  <si>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</si>
  <si>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</si>
  <si>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</si>
  <si>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</si>
  <si>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</si>
  <si>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</si>
  <si>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</si>
  <si>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</si>
  <si>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</si>
  <si>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</si>
  <si>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</si>
  <si>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</si>
  <si>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</si>
  <si>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</si>
  <si>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</si>
  <si>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</si>
  <si>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</si>
  <si>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</si>
  <si>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</si>
  <si>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</si>
  <si>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</si>
  <si>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</si>
  <si>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</si>
  <si>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</si>
  <si>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</si>
  <si>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</si>
  <si>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</si>
  <si>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</si>
  <si>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</si>
  <si>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</si>
  <si>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</si>
  <si>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</si>
  <si>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</si>
  <si>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</si>
  <si>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</si>
  <si>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</si>
  <si>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</si>
  <si>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</si>
  <si>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</si>
  <si>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</si>
  <si>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</si>
  <si>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</si>
  <si>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</si>
  <si>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</si>
  <si>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</si>
  <si>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</si>
  <si>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</si>
  <si>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</si>
  <si>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</si>
  <si>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</si>
  <si>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</si>
  <si>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</si>
  <si>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</si>
  <si>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</si>
  <si>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</si>
  <si>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</si>
  <si>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</si>
  <si>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</si>
  <si>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</si>
  <si>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</si>
  <si>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</si>
  <si>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</si>
  <si>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</si>
  <si>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</si>
  <si>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</si>
  <si>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</si>
  <si>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</si>
  <si>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</si>
  <si>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</si>
  <si>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</si>
  <si>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</si>
  <si>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</si>
  <si>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</si>
  <si>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</si>
  <si>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</si>
  <si>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</si>
  <si>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</si>
  <si>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</si>
  <si>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</si>
  <si>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</si>
  <si>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</si>
  <si>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</si>
  <si>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</si>
  <si>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</si>
  <si>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</si>
  <si>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</si>
  <si>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</si>
  <si>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</si>
  <si>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</si>
  <si>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</si>
  <si>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</si>
  <si>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</si>
  <si>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</si>
  <si>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</si>
  <si>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</si>
  <si>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</si>
  <si>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</si>
  <si>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</si>
  <si>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</si>
  <si>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</si>
  <si>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</si>
  <si>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</si>
  <si>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</si>
  <si>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</si>
  <si>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</si>
  <si>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</si>
  <si>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</si>
  <si>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</si>
  <si>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</si>
  <si>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</si>
  <si>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</si>
  <si>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</si>
  <si>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</si>
  <si>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</si>
  <si>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</si>
  <si>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</si>
  <si>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</si>
  <si>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</si>
  <si>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</si>
  <si>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</si>
  <si>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</si>
  <si>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</si>
  <si>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</si>
  <si>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</si>
  <si>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</si>
  <si>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</si>
  <si>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</si>
  <si>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</si>
  <si>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</si>
  <si>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</si>
  <si>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</si>
  <si>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</si>
  <si>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</si>
  <si>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</si>
  <si>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</si>
  <si>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</si>
  <si>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</si>
  <si>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</si>
  <si>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</si>
  <si>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</si>
  <si>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</si>
  <si>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</si>
  <si>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</si>
  <si>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</si>
  <si>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</si>
  <si>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</si>
  <si>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</si>
  <si>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</si>
  <si>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</si>
  <si>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</si>
  <si>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</si>
  <si>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</si>
  <si>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</si>
  <si>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</si>
  <si>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</si>
  <si>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</si>
  <si>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</si>
  <si>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</si>
  <si>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</si>
  <si>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</si>
  <si>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</si>
  <si>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</si>
  <si>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</si>
  <si>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</si>
  <si>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</si>
  <si>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</si>
  <si>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</si>
  <si>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</si>
  <si>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</si>
  <si>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</si>
  <si>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</si>
  <si>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</si>
  <si>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</si>
  <si>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</si>
  <si>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</si>
  <si>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</si>
  <si>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</si>
  <si>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</si>
  <si>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</si>
  <si>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</si>
  <si>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</si>
  <si>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</si>
  <si>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</si>
  <si>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</si>
  <si>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</si>
  <si>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</si>
  <si>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</si>
  <si>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</si>
  <si>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</si>
  <si>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</si>
  <si>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</si>
  <si>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</si>
  <si>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</si>
  <si>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</si>
  <si>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</si>
  <si>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</si>
  <si>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</si>
  <si>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</si>
  <si>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</si>
  <si>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</si>
  <si>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</si>
  <si>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</si>
  <si>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</si>
  <si>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</si>
  <si>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</si>
  <si>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</si>
  <si>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</si>
  <si>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</si>
  <si>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</si>
  <si>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</si>
  <si>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</si>
  <si>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</si>
  <si>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</si>
  <si>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</si>
  <si>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</si>
  <si>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</si>
  <si>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</si>
  <si>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</si>
  <si>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</si>
  <si>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</si>
  <si>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</si>
  <si>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</si>
  <si>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</si>
  <si>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</si>
  <si>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</si>
  <si>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</si>
  <si>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</si>
  <si>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</si>
  <si>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</si>
  <si>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</si>
  <si>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</si>
  <si>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</si>
  <si>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</si>
  <si>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</si>
  <si>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</si>
  <si>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</si>
  <si>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</si>
  <si>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</si>
  <si>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</si>
  <si>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</si>
  <si>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</si>
  <si>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</si>
  <si>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</si>
  <si>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</si>
  <si>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</si>
  <si>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</si>
  <si>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</si>
  <si>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</si>
  <si>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</si>
  <si>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</si>
  <si>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</si>
  <si>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</si>
  <si>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</si>
  <si>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</si>
  <si>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</si>
  <si>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</si>
  <si>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</si>
  <si>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</si>
  <si>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</si>
  <si>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</si>
  <si>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</si>
  <si>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</si>
  <si>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</si>
  <si>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</si>
  <si>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</si>
  <si>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</si>
  <si>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</si>
  <si>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</si>
  <si>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</si>
  <si>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</si>
  <si>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</si>
  <si>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</si>
  <si>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</si>
  <si>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</si>
  <si>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</si>
  <si>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</si>
  <si>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</si>
  <si>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</si>
  <si>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</si>
  <si>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</si>
  <si>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</si>
  <si>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</si>
  <si>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</si>
  <si>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</si>
  <si>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</si>
  <si>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</si>
  <si>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</si>
  <si>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</si>
  <si>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</si>
  <si>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</si>
  <si>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</si>
  <si>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</si>
  <si>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</si>
  <si>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</si>
  <si>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</si>
  <si>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</si>
  <si>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</si>
  <si>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</si>
  <si>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</si>
  <si>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</si>
  <si>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</si>
  <si>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04144724</t>
  </si>
  <si>
    <t>080884061</t>
  </si>
  <si>
    <t>87815496618</t>
  </si>
  <si>
    <t>ODVODNJA SAMOBOR d.o.o.</t>
  </si>
  <si>
    <t>SAMOBOR</t>
  </si>
  <si>
    <t>ULICA 151. SAMOBORSKE BRIGADE HV 1</t>
  </si>
  <si>
    <t>info@odvodnjasamobor.hr</t>
  </si>
  <si>
    <t>KOS NADICA</t>
  </si>
  <si>
    <t>(01) 5605 376</t>
  </si>
  <si>
    <t>(01) 5605 371</t>
  </si>
  <si>
    <t>nada.kos@odvodnjasamobor.hr</t>
  </si>
  <si>
    <t>JELIĆ KREŠIMIR</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</si>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</sst>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5"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3" fillId="0" borderId="0">
      <alignment/>
      <protection/>
    </xf>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80" xfId="58" applyFont="1" applyBorder="1" applyAlignment="1">
      <alignment horizontal="left" vertical="center"/>
      <protection/>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106"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2717721.88</v>
      </c>
      <c r="I3" s="27">
        <f>ABS(ROUND(J3,0)-J3)+ABS(ROUND(K3,0)-K3)</f>
        <v>0</v>
      </c>
      <c r="J3" s="75">
        <f>Bilanca!K11</f>
        <v>0</v>
      </c>
      <c r="K3" s="76">
        <f>Bilanca!L11</f>
        <v>67943047</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04144724</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080884061</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87815496618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ODVODNJA SAMOBOR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10430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SAMOBOR</v>
      </c>
      <c r="C11" s="27"/>
      <c r="D11" s="27" t="s">
        <v>2272</v>
      </c>
      <c r="E11" s="27">
        <v>1</v>
      </c>
      <c r="F11" s="27">
        <f>Bilanca!I19</f>
        <v>10</v>
      </c>
      <c r="G11" s="27">
        <f>IF(Bilanca!J19=0,"",Bilanca!J19)</f>
      </c>
      <c r="H11" s="224">
        <f t="shared" si="1"/>
        <v>13588609.399999999</v>
      </c>
      <c r="I11" s="27">
        <f t="shared" si="2"/>
        <v>0</v>
      </c>
      <c r="J11" s="75">
        <f>Bilanca!K19</f>
        <v>0</v>
      </c>
      <c r="K11" s="76">
        <f>Bilanca!L19</f>
        <v>67943047</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ULICA 151. SAMOBORSKE BRIGADE HV 1</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info@odvodnjasamobor.hr</v>
      </c>
      <c r="C13" s="27"/>
      <c r="D13" s="27" t="s">
        <v>2272</v>
      </c>
      <c r="E13" s="27">
        <v>1</v>
      </c>
      <c r="F13" s="27">
        <f>Bilanca!I21</f>
        <v>12</v>
      </c>
      <c r="G13" s="27">
        <f>IF(Bilanca!J21=0,"",Bilanca!J21)</f>
      </c>
      <c r="H13" s="224">
        <f t="shared" si="1"/>
        <v>13132056.72</v>
      </c>
      <c r="I13" s="27">
        <f t="shared" si="2"/>
        <v>0</v>
      </c>
      <c r="J13" s="75">
        <f>Bilanca!K21</f>
        <v>0</v>
      </c>
      <c r="K13" s="76">
        <f>Bilanca!L21</f>
        <v>54716903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1114.36</v>
      </c>
      <c r="I14" s="77">
        <f t="shared" si="2"/>
        <v>0</v>
      </c>
      <c r="J14" s="75">
        <f>Bilanca!K22</f>
        <v>0</v>
      </c>
      <c r="K14" s="76">
        <f>Bilanca!L22</f>
        <v>4286</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01</v>
      </c>
      <c r="C15" s="27"/>
      <c r="D15" s="27" t="s">
        <v>2272</v>
      </c>
      <c r="E15" s="27">
        <v>1</v>
      </c>
      <c r="F15" s="27">
        <f>Bilanca!I23</f>
        <v>14</v>
      </c>
      <c r="G15" s="27">
        <f>IF(Bilanca!J23=0,"",Bilanca!J23)</f>
      </c>
      <c r="H15" s="224">
        <f t="shared" si="1"/>
        <v>0</v>
      </c>
      <c r="I15" s="27">
        <f t="shared" si="2"/>
        <v>0</v>
      </c>
      <c r="J15" s="75">
        <f>Bilanca!K23</f>
        <v>0</v>
      </c>
      <c r="K15" s="76">
        <f>Bilanca!L23</f>
        <v>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380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3700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4495431.72</v>
      </c>
      <c r="I18" s="77">
        <f t="shared" si="2"/>
        <v>0</v>
      </c>
      <c r="J18" s="75">
        <f>Bilanca!K26</f>
        <v>0</v>
      </c>
      <c r="K18" s="76">
        <f>Bilanca!L26</f>
        <v>13221858</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0</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0</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0</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0</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0</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1707102.6</v>
      </c>
      <c r="I35" s="27">
        <f t="shared" si="2"/>
        <v>0</v>
      </c>
      <c r="J35" s="75">
        <f>Bilanca!K43</f>
        <v>0</v>
      </c>
      <c r="K35" s="76">
        <f>Bilanca!L43</f>
        <v>2510445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KOS NADICA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(01) 5605 376</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(01) 5605 371</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nada.kos@odvodnjasamobor.hr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JELIĆ KREŠIMIR</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20131204</v>
      </c>
      <c r="C44" s="27"/>
      <c r="D44" s="27" t="s">
        <v>2272</v>
      </c>
      <c r="E44" s="27">
        <v>1</v>
      </c>
      <c r="F44" s="27">
        <f>Bilanca!I52</f>
        <v>43</v>
      </c>
      <c r="G44" s="27">
        <f>IF(Bilanca!J52=0,"",Bilanca!J52)</f>
      </c>
      <c r="H44" s="224">
        <f t="shared" si="1"/>
        <v>2158982.7</v>
      </c>
      <c r="I44" s="77">
        <f t="shared" si="2"/>
        <v>0</v>
      </c>
      <c r="J44" s="75">
        <f>Bilanca!K52</f>
        <v>0</v>
      </c>
      <c r="K44" s="76">
        <f>Bilanca!L52</f>
        <v>2510445</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2259400.5</v>
      </c>
      <c r="I46" s="77">
        <f t="shared" si="4"/>
        <v>0</v>
      </c>
      <c r="J46" s="75">
        <f>Bilanca!K54</f>
        <v>0</v>
      </c>
      <c r="K46" s="76">
        <f>Bilanca!L54</f>
        <v>2510445</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0</v>
      </c>
      <c r="I49" s="27">
        <f t="shared" si="4"/>
        <v>0</v>
      </c>
      <c r="J49" s="75">
        <f>Bilanca!K57</f>
        <v>0</v>
      </c>
      <c r="K49" s="76">
        <f>Bilanca!L57</f>
        <v>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1306160266.82</v>
      </c>
      <c r="C59" s="27"/>
      <c r="D59" s="27" t="s">
        <v>2272</v>
      </c>
      <c r="E59" s="27">
        <v>1</v>
      </c>
      <c r="F59" s="27">
        <f>Bilanca!I67</f>
        <v>58</v>
      </c>
      <c r="G59" s="27">
        <f>IF(Bilanca!J67=0,"",Bilanca!J67)</f>
      </c>
      <c r="H59" s="224">
        <f t="shared" si="3"/>
        <v>0</v>
      </c>
      <c r="I59" s="27">
        <f t="shared" si="4"/>
        <v>0</v>
      </c>
      <c r="J59" s="75">
        <f>Bilanca!K67</f>
        <v>0</v>
      </c>
      <c r="K59" s="76">
        <f>Bilanca!L67</f>
        <v>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84544190.4</v>
      </c>
      <c r="I61" s="27">
        <f>ABS(ROUND(J61,0)-J61)+ABS(ROUND(K61,0)-K61)</f>
        <v>0</v>
      </c>
      <c r="J61" s="75">
        <f>Bilanca!K69</f>
        <v>0</v>
      </c>
      <c r="K61" s="76">
        <f>Bilanca!L69</f>
        <v>70453492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1922000</v>
      </c>
      <c r="I63" s="27">
        <f>ABS(ROUND(J63,0)-J63)+ABS(ROUND(K63,0)-K63)</f>
        <v>0</v>
      </c>
      <c r="J63" s="75">
        <f>Bilanca!K72</f>
        <v>0</v>
      </c>
      <c r="K63" s="76">
        <f>Bilanca!L72</f>
        <v>1550000</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1953000</v>
      </c>
      <c r="I64" s="27">
        <f>ABS(ROUND(J64,0)-J64)+ABS(ROUND(K64,0)-K64)</f>
        <v>0</v>
      </c>
      <c r="J64" s="75">
        <f>Bilanca!K73</f>
        <v>0</v>
      </c>
      <c r="K64" s="76">
        <f>Bilanca!L73</f>
        <v>1550000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0</v>
      </c>
      <c r="I76" s="27">
        <f t="shared" si="6"/>
        <v>0</v>
      </c>
      <c r="J76" s="75">
        <f>Bilanca!K85</f>
        <v>0</v>
      </c>
      <c r="K76" s="76">
        <f>Bilanca!L85</f>
        <v>0</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0</v>
      </c>
      <c r="I77" s="27">
        <f t="shared" si="6"/>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650058.84</v>
      </c>
      <c r="I94" s="27">
        <f t="shared" si="6"/>
        <v>0</v>
      </c>
      <c r="J94" s="75">
        <f>Bilanca!K103</f>
        <v>0</v>
      </c>
      <c r="K94" s="76">
        <f>Bilanca!L103</f>
        <v>349494</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0</v>
      </c>
      <c r="I99" s="27">
        <f aca="true" t="shared" si="9" ref="I99:I107">ABS(ROUND(J99,0)-J99)+ABS(ROUND(K99,0)-K99)</f>
        <v>0</v>
      </c>
      <c r="J99" s="75">
        <f>Bilanca!K108</f>
        <v>0</v>
      </c>
      <c r="K99" s="76">
        <f>Bilanca!L108</f>
        <v>0</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0</v>
      </c>
      <c r="I102" s="27">
        <f t="shared" si="9"/>
        <v>0</v>
      </c>
      <c r="J102" s="75">
        <f>Bilanca!K111</f>
        <v>0</v>
      </c>
      <c r="K102" s="76">
        <f>Bilanca!L111</f>
        <v>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0</v>
      </c>
      <c r="I103" s="27">
        <f t="shared" si="9"/>
        <v>0</v>
      </c>
      <c r="J103" s="75">
        <f>Bilanca!K112</f>
        <v>0</v>
      </c>
      <c r="K103" s="76">
        <f>Bilanca!L112</f>
        <v>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733937.4</v>
      </c>
      <c r="I106" s="27">
        <f t="shared" si="9"/>
        <v>0</v>
      </c>
      <c r="J106" s="75">
        <f>Bilanca!K115</f>
        <v>0</v>
      </c>
      <c r="K106" s="76">
        <f>Bilanca!L115</f>
        <v>349494</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145334475.76</v>
      </c>
      <c r="I107" s="27">
        <f t="shared" si="9"/>
        <v>0</v>
      </c>
      <c r="J107" s="75">
        <f>Bilanca!K116</f>
        <v>0</v>
      </c>
      <c r="K107" s="76">
        <f>Bilanca!L116</f>
        <v>68553998</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150770472.88</v>
      </c>
      <c r="I108" s="27">
        <f aca="true" t="shared" si="11" ref="I108:I113">ABS(ROUND(J108,0)-J108)+ABS(ROUND(K108,0)-K108)</f>
        <v>0</v>
      </c>
      <c r="J108" s="75">
        <f>Bilanca!K117</f>
        <v>0</v>
      </c>
      <c r="K108" s="76">
        <f>Bilanca!L117</f>
        <v>70453492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2.22</v>
      </c>
      <c r="I112" s="27">
        <f t="shared" si="11"/>
        <v>0</v>
      </c>
      <c r="J112" s="75">
        <f>RDG!K9</f>
        <v>0</v>
      </c>
      <c r="K112" s="76">
        <f>RDG!L9</f>
        <v>1</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2.24</v>
      </c>
      <c r="I113" s="27">
        <f t="shared" si="11"/>
        <v>0</v>
      </c>
      <c r="J113" s="75">
        <f>RDG!K10</f>
        <v>0</v>
      </c>
      <c r="K113" s="76">
        <f>RDG!L10</f>
        <v>1</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0</v>
      </c>
      <c r="I114" s="27">
        <f aca="true" t="shared" si="13" ref="I114:I158">ABS(ROUND(J114,0)-J114)+ABS(ROUND(K114,0)-K114)</f>
        <v>0</v>
      </c>
      <c r="J114" s="75">
        <f>RDG!K11</f>
        <v>0</v>
      </c>
      <c r="K114" s="76">
        <f>RDG!L11</f>
        <v>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2.2800000000000002</v>
      </c>
      <c r="I115" s="27">
        <f t="shared" si="13"/>
        <v>0</v>
      </c>
      <c r="J115" s="75">
        <f>RDG!K12</f>
        <v>0</v>
      </c>
      <c r="K115" s="76">
        <f>RDG!L12</f>
        <v>1</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2.32</v>
      </c>
      <c r="I117" s="27">
        <f t="shared" si="13"/>
        <v>0</v>
      </c>
      <c r="J117" s="75">
        <f>RDG!K14</f>
        <v>0</v>
      </c>
      <c r="K117" s="76">
        <f>RDG!L14</f>
        <v>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0</v>
      </c>
      <c r="I118" s="27">
        <f t="shared" si="13"/>
        <v>0</v>
      </c>
      <c r="J118" s="75">
        <f>RDG!K15</f>
        <v>0</v>
      </c>
      <c r="K118" s="76">
        <f>RDG!L15</f>
        <v>0</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2.38</v>
      </c>
      <c r="I120" s="27">
        <f t="shared" si="13"/>
        <v>0</v>
      </c>
      <c r="J120" s="75">
        <f>RDG!K17</f>
        <v>0</v>
      </c>
      <c r="K120" s="76">
        <f>RDG!L17</f>
        <v>1</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0</v>
      </c>
      <c r="I121" s="27">
        <f t="shared" si="13"/>
        <v>0</v>
      </c>
      <c r="J121" s="75">
        <f>RDG!K18</f>
        <v>0</v>
      </c>
      <c r="K121" s="76">
        <f>RDG!L18</f>
        <v>0</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0</v>
      </c>
      <c r="I122" s="27">
        <f t="shared" si="13"/>
        <v>0</v>
      </c>
      <c r="J122" s="75">
        <f>RDG!K19</f>
        <v>0</v>
      </c>
      <c r="K122" s="76">
        <f>RDG!L19</f>
        <v>0</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0</v>
      </c>
      <c r="I123" s="27">
        <f t="shared" si="13"/>
        <v>0</v>
      </c>
      <c r="J123" s="75">
        <f>RDG!K20</f>
        <v>0</v>
      </c>
      <c r="K123" s="76">
        <f>RDG!L20</f>
        <v>0</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0</v>
      </c>
      <c r="I124" s="27">
        <f t="shared" si="13"/>
        <v>0</v>
      </c>
      <c r="J124" s="75">
        <f>RDG!K21</f>
        <v>0</v>
      </c>
      <c r="K124" s="76">
        <f>RDG!L21</f>
        <v>0</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0</v>
      </c>
      <c r="I125" s="27">
        <f t="shared" si="13"/>
        <v>0</v>
      </c>
      <c r="J125" s="75">
        <f>RDG!K22</f>
        <v>0</v>
      </c>
      <c r="K125" s="76">
        <f>RDG!L22</f>
        <v>0</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0</v>
      </c>
      <c r="I126" s="27">
        <f t="shared" si="13"/>
        <v>0</v>
      </c>
      <c r="J126" s="75">
        <f>RDG!K23</f>
        <v>0</v>
      </c>
      <c r="K126" s="76">
        <f>RDG!L23</f>
        <v>0</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0</v>
      </c>
      <c r="I132" s="27">
        <f t="shared" si="13"/>
        <v>0</v>
      </c>
      <c r="J132" s="75">
        <f>RDG!K29</f>
        <v>0</v>
      </c>
      <c r="K132" s="76">
        <f>RDG!L29</f>
        <v>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0</v>
      </c>
      <c r="I134" s="27">
        <f t="shared" si="13"/>
        <v>0</v>
      </c>
      <c r="J134" s="75">
        <f>RDG!K31</f>
        <v>0</v>
      </c>
      <c r="K134" s="76">
        <f>RDG!L31</f>
        <v>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0</v>
      </c>
      <c r="I138" s="27">
        <f t="shared" si="13"/>
        <v>0</v>
      </c>
      <c r="J138" s="75">
        <f>RDG!K35</f>
        <v>0</v>
      </c>
      <c r="K138" s="76">
        <f>RDG!L35</f>
        <v>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0</v>
      </c>
      <c r="I140" s="27">
        <f t="shared" si="13"/>
        <v>0</v>
      </c>
      <c r="J140" s="75">
        <f>RDG!K37</f>
        <v>0</v>
      </c>
      <c r="K140" s="76">
        <f>RDG!L37</f>
        <v>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2.92</v>
      </c>
      <c r="I147" s="27">
        <f t="shared" si="13"/>
        <v>0</v>
      </c>
      <c r="J147" s="75">
        <f>RDG!K44</f>
        <v>0</v>
      </c>
      <c r="K147" s="76">
        <f>RDG!L44</f>
        <v>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2.94</v>
      </c>
      <c r="I148" s="27">
        <f t="shared" si="13"/>
        <v>0</v>
      </c>
      <c r="J148" s="75">
        <f>RDG!K45</f>
        <v>0</v>
      </c>
      <c r="K148" s="76">
        <f>RDG!L45</f>
        <v>1</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0</v>
      </c>
      <c r="I149" s="27">
        <f t="shared" si="13"/>
        <v>0</v>
      </c>
      <c r="J149" s="75">
        <f>RDG!K46</f>
        <v>0</v>
      </c>
      <c r="K149" s="76">
        <f>RDG!L46</f>
        <v>0</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0</v>
      </c>
      <c r="I150" s="27">
        <f t="shared" si="13"/>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0</v>
      </c>
      <c r="I153" s="27">
        <f t="shared" si="13"/>
        <v>0</v>
      </c>
      <c r="J153" s="75">
        <f>RDG!K50</f>
        <v>0</v>
      </c>
      <c r="K153" s="76">
        <f>RDG!L50</f>
        <v>0</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0</v>
      </c>
      <c r="I154" s="27">
        <f t="shared" si="13"/>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04.12.2013.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04144724; ODVODNJA SAMOBOR d.o.o.</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tabSelected="1" zoomScalePageLayoutView="0" workbookViewId="0" topLeftCell="A1">
      <pane ySplit="3" topLeftCell="A49" activePane="bottomLeft" state="frozen"/>
      <selection pane="topLeft" activeCell="A1" sqref="A1"/>
      <selection pane="bottomLeft" activeCell="C92" sqref="C92:J9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INFO@ODVODNJASAMOBOR.HR</v>
      </c>
      <c r="N59" s="201" t="str">
        <f>UPPER(TRIM(Opci!C69))</f>
        <v>NADA.KOS@ODVODNJASAMOBOR.HR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2</v>
      </c>
      <c r="P72">
        <f>ROUND((Opci!H5-Opci!E5-20)/30,0)</f>
        <v>0</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C:\Users\User\Desktop\odvodnja d.o.o\KNJIGOVODSTVO\[O-2013 statistika GFI-POD.xls]PodDop</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B21" sqref="B21:J21"/>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ODVODNJA SAMOBOR d.o.o.</v>
      </c>
      <c r="B21" s="250"/>
      <c r="C21" s="250"/>
      <c r="D21" s="250"/>
      <c r="E21" s="250"/>
      <c r="F21" s="250"/>
      <c r="G21" s="250"/>
      <c r="H21" s="251"/>
      <c r="I21" s="252"/>
      <c r="J21" s="253"/>
    </row>
    <row r="22" spans="1:10" ht="13.5" customHeight="1">
      <c r="A22" s="255" t="str">
        <f>IF(Opci!C29&lt;&gt;"",MID(Opci!C29,1,30),"")</f>
        <v>ULICA 151. SAMOBORSKE BRIGADE </v>
      </c>
      <c r="B22" s="249"/>
      <c r="C22" s="249"/>
      <c r="D22" s="249"/>
      <c r="E22" s="249"/>
      <c r="F22" s="249"/>
      <c r="G22" s="249"/>
      <c r="H22" s="80"/>
      <c r="I22" s="247"/>
      <c r="J22" s="246"/>
    </row>
    <row r="23" spans="1:10" ht="13.5" customHeight="1">
      <c r="A23" s="255" t="str">
        <f>IF(AND(Opci!C27&lt;&gt;"",Opci!F27&lt;&gt;""),MID(Opci!C27&amp;" "&amp;Opci!F27,1,30),"")</f>
        <v>10430 SAMOBOR</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8 7 8 1 5 4 9 6 6 1 8</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2013.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36" activePane="bottomLeft" state="frozen"/>
      <selection pane="topLeft" activeCell="A1" sqref="A1"/>
      <selection pane="bottomLeft" activeCell="H43" sqref="H4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2013</v>
      </c>
      <c r="P2" s="192">
        <f>IF(E5&lt;&gt;"",YEAR(E5)/100+MONTH(E5)/2+DAY(E5),0)</f>
        <v>30.13</v>
      </c>
      <c r="Q2" s="192">
        <f>IF(H5&lt;&gt;"",YEAR(H5)/100+MONTH(H5)/2+DAY(H5),0)</f>
        <v>57.129999999999995</v>
      </c>
      <c r="R2" s="192">
        <f>INT(VALUE(C17))</f>
        <v>10</v>
      </c>
      <c r="S2" s="192">
        <f>INT(VALUE(C19))/10</f>
        <v>414472.4</v>
      </c>
      <c r="T2" s="192">
        <f>INT(VALUE(C21))/50</f>
        <v>1617681.22</v>
      </c>
      <c r="U2" s="192">
        <f>INT(VALUE(C23))/100</f>
        <v>878154966.18</v>
      </c>
      <c r="V2" s="192">
        <f>LEN(Skriveni!B9)</f>
        <v>23</v>
      </c>
      <c r="W2" s="192">
        <f>INT(VALUE(C27))/100</f>
        <v>104.3</v>
      </c>
      <c r="X2" s="192">
        <f>LEN(Skriveni!B11)</f>
        <v>7</v>
      </c>
      <c r="Y2" s="192">
        <f>LEN(Skriveni!B12)</f>
        <v>34</v>
      </c>
      <c r="Z2" s="192">
        <f>INT(VALUE(C35))</f>
        <v>380</v>
      </c>
      <c r="AA2" s="192">
        <f>INT(VALUE(C39))</f>
        <v>3700</v>
      </c>
      <c r="AB2" s="192">
        <f>IF(C41="DA",1,0)</f>
        <v>0</v>
      </c>
      <c r="AC2" s="192">
        <f>IF(C43="DA",1,0)</f>
        <v>0</v>
      </c>
      <c r="AD2" s="192">
        <f>INT(VALUE(C45))</f>
        <v>2</v>
      </c>
      <c r="AE2" s="192">
        <f>INT(VALUE(C47))</f>
        <v>1</v>
      </c>
      <c r="AF2" s="192">
        <f>INT(VALUE(C49))</f>
        <v>11</v>
      </c>
      <c r="AG2" s="192">
        <f>C51*2+E51</f>
        <v>200</v>
      </c>
      <c r="AH2" s="192">
        <f>C53+2*E53+3*C55+4*E55</f>
        <v>0</v>
      </c>
      <c r="AI2" s="192">
        <f>C57*2+E57</f>
        <v>1</v>
      </c>
      <c r="AJ2" s="192">
        <f>LEN(Skriveni!B43)</f>
        <v>14</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41612</v>
      </c>
      <c r="F5" s="463"/>
      <c r="G5" s="146" t="s">
        <v>2278</v>
      </c>
      <c r="H5" s="462">
        <v>41639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64" t="str">
        <f>IF(E9&lt;&gt;""," "&amp;LOOKUP(E9,AB29:AB45,AC29:AC45),"")</f>
        <v> Javno trgovačko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2013</v>
      </c>
      <c r="H14" s="438" t="s">
        <v>1010</v>
      </c>
      <c r="I14" s="439"/>
      <c r="J14" s="439"/>
      <c r="K14" s="97"/>
      <c r="L14" s="162"/>
      <c r="M14" s="162"/>
      <c r="N14" s="162"/>
    </row>
    <row r="15" spans="1:14" ht="19.5" customHeight="1">
      <c r="A15" s="440">
        <f>SUM(Skriveni!H2:H392)+SUM(P2:AK2)+SUM(Skriveni!AC2:AC101)</f>
        <v>1306160266.82</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10430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2979</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380</v>
      </c>
      <c r="D35" s="414" t="str">
        <f>IF(C35&lt;&gt;"",LOOKUP(C35,P29:P584,Q29:Q584),"Nije upisana općina!")</f>
        <v>Samobor</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1</v>
      </c>
      <c r="D37" s="414" t="str">
        <f>IF(C37&lt;&gt;"",LOOKUP(C37,T29:T49,U29:U49),"")</f>
        <v>ZAGREBAČKA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2610</v>
      </c>
      <c r="D39" s="461" t="str">
        <f>IF(C39&lt;&gt;"",LOOKUP(C39,Djel!A5:A621,Djel!B5:B621),"Djelatnost nije upisana!")</f>
        <v>Uklanjanje otpadnih voda</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2985</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0</v>
      </c>
      <c r="D53" s="171"/>
      <c r="E53" s="190">
        <v>0</v>
      </c>
      <c r="F53" s="171"/>
      <c r="G53" s="97"/>
      <c r="H53" s="124" t="s">
        <v>2985</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0</v>
      </c>
      <c r="D55" s="171"/>
      <c r="E55" s="191">
        <v>0</v>
      </c>
      <c r="F55" s="171"/>
      <c r="G55" s="97"/>
      <c r="H55" s="124" t="s">
        <v>2985</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0</v>
      </c>
      <c r="D57" s="46"/>
      <c r="E57" s="190">
        <v>1</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2981</v>
      </c>
      <c r="D67" s="420"/>
      <c r="E67" s="421"/>
      <c r="F67" s="97"/>
      <c r="G67" s="167" t="s">
        <v>1484</v>
      </c>
      <c r="H67" s="452" t="s">
        <v>2982</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2983</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2984</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 activePane="bottomLeft" state="frozen"/>
      <selection pane="topLeft" activeCell="A1" sqref="A1"/>
      <selection pane="bottomLeft" activeCell="I18" sqref="I18"/>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0</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31.12.2013.</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87815496618; ODVODNJA SAMOBOR d.o.o.</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0</v>
      </c>
      <c r="L11" s="59">
        <f>L12+L19+L29+L38+L42</f>
        <v>67943047</v>
      </c>
    </row>
    <row r="12" spans="1:12" ht="13.5" customHeight="1">
      <c r="A12" s="482" t="s">
        <v>753</v>
      </c>
      <c r="B12" s="483"/>
      <c r="C12" s="483"/>
      <c r="D12" s="483"/>
      <c r="E12" s="483"/>
      <c r="F12" s="483"/>
      <c r="G12" s="483"/>
      <c r="H12" s="484"/>
      <c r="I12" s="4">
        <v>3</v>
      </c>
      <c r="J12" s="8"/>
      <c r="K12" s="59">
        <f>SUM(K13:K18)</f>
        <v>0</v>
      </c>
      <c r="L12" s="59">
        <f>SUM(L13:L18)</f>
        <v>0</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c r="L14" s="60"/>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0</v>
      </c>
      <c r="L19" s="59">
        <f>SUM(L20:L28)</f>
        <v>67943047</v>
      </c>
    </row>
    <row r="20" spans="1:12" ht="13.5" customHeight="1">
      <c r="A20" s="479" t="s">
        <v>1436</v>
      </c>
      <c r="B20" s="480"/>
      <c r="C20" s="480"/>
      <c r="D20" s="480"/>
      <c r="E20" s="480"/>
      <c r="F20" s="480"/>
      <c r="G20" s="480"/>
      <c r="H20" s="481"/>
      <c r="I20" s="4">
        <v>11</v>
      </c>
      <c r="J20" s="8"/>
      <c r="K20" s="60"/>
      <c r="L20" s="60"/>
    </row>
    <row r="21" spans="1:12" ht="13.5" customHeight="1">
      <c r="A21" s="479" t="s">
        <v>186</v>
      </c>
      <c r="B21" s="480"/>
      <c r="C21" s="480"/>
      <c r="D21" s="480"/>
      <c r="E21" s="480"/>
      <c r="F21" s="480"/>
      <c r="G21" s="480"/>
      <c r="H21" s="481"/>
      <c r="I21" s="4">
        <v>12</v>
      </c>
      <c r="J21" s="8"/>
      <c r="K21" s="60"/>
      <c r="L21" s="60">
        <v>54716903</v>
      </c>
    </row>
    <row r="22" spans="1:12" ht="13.5" customHeight="1">
      <c r="A22" s="479" t="s">
        <v>1437</v>
      </c>
      <c r="B22" s="480"/>
      <c r="C22" s="480"/>
      <c r="D22" s="480"/>
      <c r="E22" s="480"/>
      <c r="F22" s="480"/>
      <c r="G22" s="480"/>
      <c r="H22" s="481"/>
      <c r="I22" s="4">
        <v>13</v>
      </c>
      <c r="J22" s="8"/>
      <c r="K22" s="60"/>
      <c r="L22" s="60">
        <v>4286</v>
      </c>
    </row>
    <row r="23" spans="1:12" ht="13.5" customHeight="1">
      <c r="A23" s="479" t="s">
        <v>1273</v>
      </c>
      <c r="B23" s="480"/>
      <c r="C23" s="480"/>
      <c r="D23" s="480"/>
      <c r="E23" s="480"/>
      <c r="F23" s="480"/>
      <c r="G23" s="480"/>
      <c r="H23" s="481"/>
      <c r="I23" s="4">
        <v>14</v>
      </c>
      <c r="J23" s="8"/>
      <c r="K23" s="60"/>
      <c r="L23" s="60"/>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c r="L26" s="60">
        <v>13221858</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0</v>
      </c>
      <c r="L29" s="59">
        <f>SUM(L30:L37)</f>
        <v>0</v>
      </c>
    </row>
    <row r="30" spans="1:12" ht="13.5" customHeight="1">
      <c r="A30" s="479" t="s">
        <v>1167</v>
      </c>
      <c r="B30" s="480"/>
      <c r="C30" s="480"/>
      <c r="D30" s="480"/>
      <c r="E30" s="480"/>
      <c r="F30" s="480"/>
      <c r="G30" s="480"/>
      <c r="H30" s="481"/>
      <c r="I30" s="4">
        <v>21</v>
      </c>
      <c r="J30" s="8"/>
      <c r="K30" s="60"/>
      <c r="L30" s="60"/>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0</v>
      </c>
      <c r="L43" s="59">
        <f>L44+L52+L59+L67</f>
        <v>2510445</v>
      </c>
    </row>
    <row r="44" spans="1:12" ht="13.5" customHeight="1">
      <c r="A44" s="482" t="s">
        <v>319</v>
      </c>
      <c r="B44" s="483"/>
      <c r="C44" s="483"/>
      <c r="D44" s="483"/>
      <c r="E44" s="483"/>
      <c r="F44" s="483"/>
      <c r="G44" s="483"/>
      <c r="H44" s="484"/>
      <c r="I44" s="4">
        <v>35</v>
      </c>
      <c r="J44" s="8"/>
      <c r="K44" s="59">
        <f>SUM(K45:K51)</f>
        <v>0</v>
      </c>
      <c r="L44" s="59">
        <f>SUM(L45:L51)</f>
        <v>0</v>
      </c>
    </row>
    <row r="45" spans="1:12" ht="13.5" customHeight="1">
      <c r="A45" s="479" t="s">
        <v>1485</v>
      </c>
      <c r="B45" s="480"/>
      <c r="C45" s="480"/>
      <c r="D45" s="480"/>
      <c r="E45" s="480"/>
      <c r="F45" s="480"/>
      <c r="G45" s="480"/>
      <c r="H45" s="481"/>
      <c r="I45" s="4">
        <v>36</v>
      </c>
      <c r="J45" s="8"/>
      <c r="K45" s="60"/>
      <c r="L45" s="60"/>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0</v>
      </c>
      <c r="L52" s="59">
        <f>SUM(L53:L58)</f>
        <v>2510445</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c r="L54" s="60">
        <v>2510445</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row>
    <row r="57" spans="1:12" ht="13.5" customHeight="1">
      <c r="A57" s="479" t="s">
        <v>663</v>
      </c>
      <c r="B57" s="480"/>
      <c r="C57" s="480"/>
      <c r="D57" s="480"/>
      <c r="E57" s="480"/>
      <c r="F57" s="480"/>
      <c r="G57" s="480"/>
      <c r="H57" s="481"/>
      <c r="I57" s="4">
        <v>48</v>
      </c>
      <c r="J57" s="8"/>
      <c r="K57" s="60"/>
      <c r="L57" s="60"/>
    </row>
    <row r="58" spans="1:12" ht="13.5" customHeight="1">
      <c r="A58" s="479" t="s">
        <v>664</v>
      </c>
      <c r="B58" s="480"/>
      <c r="C58" s="480"/>
      <c r="D58" s="480"/>
      <c r="E58" s="480"/>
      <c r="F58" s="480"/>
      <c r="G58" s="480"/>
      <c r="H58" s="481"/>
      <c r="I58" s="4">
        <v>49</v>
      </c>
      <c r="J58" s="8"/>
      <c r="K58" s="60"/>
      <c r="L58" s="60"/>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c r="L67" s="60"/>
    </row>
    <row r="68" spans="1:12" ht="13.5" customHeight="1">
      <c r="A68" s="488" t="s">
        <v>2848</v>
      </c>
      <c r="B68" s="489"/>
      <c r="C68" s="489"/>
      <c r="D68" s="489"/>
      <c r="E68" s="489"/>
      <c r="F68" s="489"/>
      <c r="G68" s="489"/>
      <c r="H68" s="490"/>
      <c r="I68" s="4">
        <v>59</v>
      </c>
      <c r="J68" s="8"/>
      <c r="K68" s="60"/>
      <c r="L68" s="60"/>
    </row>
    <row r="69" spans="1:12" ht="13.5" customHeight="1">
      <c r="A69" s="488" t="s">
        <v>2298</v>
      </c>
      <c r="B69" s="489"/>
      <c r="C69" s="489"/>
      <c r="D69" s="489"/>
      <c r="E69" s="489"/>
      <c r="F69" s="489"/>
      <c r="G69" s="489"/>
      <c r="H69" s="490"/>
      <c r="I69" s="4">
        <v>60</v>
      </c>
      <c r="J69" s="8"/>
      <c r="K69" s="59">
        <f>K10+K11+K43+K68</f>
        <v>0</v>
      </c>
      <c r="L69" s="59">
        <f>L10+L11+L43+L68</f>
        <v>70453492</v>
      </c>
    </row>
    <row r="70" spans="1:12" ht="13.5" customHeight="1">
      <c r="A70" s="512" t="s">
        <v>309</v>
      </c>
      <c r="B70" s="513"/>
      <c r="C70" s="513"/>
      <c r="D70" s="513"/>
      <c r="E70" s="513"/>
      <c r="F70" s="513"/>
      <c r="G70" s="513"/>
      <c r="H70" s="514"/>
      <c r="I70" s="5">
        <v>61</v>
      </c>
      <c r="J70" s="9"/>
      <c r="K70" s="61"/>
      <c r="L70" s="61"/>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0</v>
      </c>
      <c r="L72" s="79">
        <f>L73+L74+L75+L81+L82+L85+L88</f>
        <v>1550000</v>
      </c>
    </row>
    <row r="73" spans="1:12" ht="13.5" customHeight="1">
      <c r="A73" s="482" t="s">
        <v>2741</v>
      </c>
      <c r="B73" s="483"/>
      <c r="C73" s="483"/>
      <c r="D73" s="483"/>
      <c r="E73" s="483"/>
      <c r="F73" s="483"/>
      <c r="G73" s="483"/>
      <c r="H73" s="484"/>
      <c r="I73" s="4">
        <v>63</v>
      </c>
      <c r="J73" s="8"/>
      <c r="K73" s="60"/>
      <c r="L73" s="60">
        <v>1550000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0</v>
      </c>
      <c r="L75" s="59">
        <f>L76+L77-L78+L79+L80</f>
        <v>0</v>
      </c>
    </row>
    <row r="76" spans="1:12" ht="13.5" customHeight="1">
      <c r="A76" s="479" t="s">
        <v>2744</v>
      </c>
      <c r="B76" s="480"/>
      <c r="C76" s="480"/>
      <c r="D76" s="480"/>
      <c r="E76" s="480"/>
      <c r="F76" s="480"/>
      <c r="G76" s="480"/>
      <c r="H76" s="481"/>
      <c r="I76" s="4">
        <v>66</v>
      </c>
      <c r="J76" s="8"/>
      <c r="K76" s="60"/>
      <c r="L76" s="60"/>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c r="L80" s="60"/>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0</v>
      </c>
      <c r="L82" s="59">
        <f>L83-L84</f>
        <v>0</v>
      </c>
    </row>
    <row r="83" spans="1:12" ht="13.5" customHeight="1">
      <c r="A83" s="485" t="s">
        <v>2824</v>
      </c>
      <c r="B83" s="486"/>
      <c r="C83" s="486"/>
      <c r="D83" s="486"/>
      <c r="E83" s="486"/>
      <c r="F83" s="486"/>
      <c r="G83" s="486"/>
      <c r="H83" s="487"/>
      <c r="I83" s="4">
        <v>73</v>
      </c>
      <c r="J83" s="8"/>
      <c r="K83" s="60"/>
      <c r="L83" s="60"/>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0</v>
      </c>
      <c r="L85" s="59">
        <f>L86-L87</f>
        <v>0</v>
      </c>
    </row>
    <row r="86" spans="1:12" ht="13.5" customHeight="1">
      <c r="A86" s="485" t="s">
        <v>2826</v>
      </c>
      <c r="B86" s="486"/>
      <c r="C86" s="486"/>
      <c r="D86" s="486"/>
      <c r="E86" s="486"/>
      <c r="F86" s="486"/>
      <c r="G86" s="486"/>
      <c r="H86" s="487"/>
      <c r="I86" s="4">
        <v>76</v>
      </c>
      <c r="J86" s="8"/>
      <c r="K86" s="60"/>
      <c r="L86" s="60"/>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0</v>
      </c>
      <c r="L93" s="59">
        <f>SUM(L94:L102)</f>
        <v>0</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c r="L96" s="60"/>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0</v>
      </c>
      <c r="L103" s="59">
        <f>SUM(L104:L115)</f>
        <v>349494</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c r="L106" s="60"/>
    </row>
    <row r="107" spans="1:12" ht="13.5" customHeight="1">
      <c r="A107" s="479" t="s">
        <v>179</v>
      </c>
      <c r="B107" s="480"/>
      <c r="C107" s="480"/>
      <c r="D107" s="480"/>
      <c r="E107" s="480"/>
      <c r="F107" s="480"/>
      <c r="G107" s="480"/>
      <c r="H107" s="481"/>
      <c r="I107" s="4">
        <v>97</v>
      </c>
      <c r="J107" s="8"/>
      <c r="K107" s="60"/>
      <c r="L107" s="60"/>
    </row>
    <row r="108" spans="1:12" ht="13.5" customHeight="1">
      <c r="A108" s="479" t="s">
        <v>180</v>
      </c>
      <c r="B108" s="480"/>
      <c r="C108" s="480"/>
      <c r="D108" s="480"/>
      <c r="E108" s="480"/>
      <c r="F108" s="480"/>
      <c r="G108" s="480"/>
      <c r="H108" s="481"/>
      <c r="I108" s="4">
        <v>98</v>
      </c>
      <c r="J108" s="8"/>
      <c r="K108" s="60"/>
      <c r="L108" s="60"/>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c r="L111" s="60"/>
    </row>
    <row r="112" spans="1:12" ht="13.5" customHeight="1">
      <c r="A112" s="479" t="s">
        <v>314</v>
      </c>
      <c r="B112" s="480"/>
      <c r="C112" s="480"/>
      <c r="D112" s="480"/>
      <c r="E112" s="480"/>
      <c r="F112" s="480"/>
      <c r="G112" s="480"/>
      <c r="H112" s="481"/>
      <c r="I112" s="4">
        <v>102</v>
      </c>
      <c r="J112" s="8"/>
      <c r="K112" s="60"/>
      <c r="L112" s="60"/>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c r="L115" s="60">
        <v>349494</v>
      </c>
    </row>
    <row r="116" spans="1:12" ht="13.5" customHeight="1">
      <c r="A116" s="488" t="s">
        <v>1525</v>
      </c>
      <c r="B116" s="489"/>
      <c r="C116" s="489"/>
      <c r="D116" s="489"/>
      <c r="E116" s="489"/>
      <c r="F116" s="489"/>
      <c r="G116" s="489"/>
      <c r="H116" s="490"/>
      <c r="I116" s="4">
        <v>106</v>
      </c>
      <c r="J116" s="8"/>
      <c r="K116" s="60"/>
      <c r="L116" s="60">
        <v>68553998</v>
      </c>
    </row>
    <row r="117" spans="1:12" ht="13.5" customHeight="1">
      <c r="A117" s="488" t="s">
        <v>1271</v>
      </c>
      <c r="B117" s="489"/>
      <c r="C117" s="489"/>
      <c r="D117" s="489"/>
      <c r="E117" s="489"/>
      <c r="F117" s="489"/>
      <c r="G117" s="489"/>
      <c r="H117" s="490"/>
      <c r="I117" s="4">
        <v>107</v>
      </c>
      <c r="J117" s="8"/>
      <c r="K117" s="59">
        <f>K72+K89+K93+K103+K116</f>
        <v>0</v>
      </c>
      <c r="L117" s="59">
        <f>L72+L89+L93+L103+L116</f>
        <v>70453492</v>
      </c>
    </row>
    <row r="118" spans="1:12" ht="13.5" customHeight="1">
      <c r="A118" s="528" t="s">
        <v>2849</v>
      </c>
      <c r="B118" s="529"/>
      <c r="C118" s="529"/>
      <c r="D118" s="529"/>
      <c r="E118" s="529"/>
      <c r="F118" s="529"/>
      <c r="G118" s="529"/>
      <c r="H118" s="530"/>
      <c r="I118" s="5">
        <v>108</v>
      </c>
      <c r="J118" s="8"/>
      <c r="K118" s="61"/>
      <c r="L118" s="61"/>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5" activePane="bottomLeft" state="frozen"/>
      <selection pane="topLeft" activeCell="A1" sqref="A1"/>
      <selection pane="bottomLeft" activeCell="L21" sqref="L2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0</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04.12.2013. do 31.12.2013.</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87815496618; ODVODNJA SAMOBOR d.o.o.</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0</v>
      </c>
      <c r="L9" s="79">
        <f>SUM(L10:L11)</f>
        <v>1</v>
      </c>
    </row>
    <row r="10" spans="1:12" s="3" customFormat="1" ht="13.5" customHeight="1">
      <c r="A10" s="488" t="s">
        <v>1722</v>
      </c>
      <c r="B10" s="489"/>
      <c r="C10" s="489"/>
      <c r="D10" s="489"/>
      <c r="E10" s="489"/>
      <c r="F10" s="489"/>
      <c r="G10" s="489"/>
      <c r="H10" s="490"/>
      <c r="I10" s="4">
        <v>112</v>
      </c>
      <c r="J10" s="8"/>
      <c r="K10" s="60"/>
      <c r="L10" s="60">
        <v>1</v>
      </c>
    </row>
    <row r="11" spans="1:12" s="3" customFormat="1" ht="13.5" customHeight="1">
      <c r="A11" s="488" t="s">
        <v>322</v>
      </c>
      <c r="B11" s="489"/>
      <c r="C11" s="489"/>
      <c r="D11" s="489"/>
      <c r="E11" s="489"/>
      <c r="F11" s="489"/>
      <c r="G11" s="489"/>
      <c r="H11" s="490"/>
      <c r="I11" s="4">
        <v>113</v>
      </c>
      <c r="J11" s="8"/>
      <c r="K11" s="60"/>
      <c r="L11" s="60"/>
    </row>
    <row r="12" spans="1:12" s="3" customFormat="1" ht="13.5" customHeight="1">
      <c r="A12" s="488" t="s">
        <v>669</v>
      </c>
      <c r="B12" s="489"/>
      <c r="C12" s="489"/>
      <c r="D12" s="489"/>
      <c r="E12" s="489"/>
      <c r="F12" s="489"/>
      <c r="G12" s="489"/>
      <c r="H12" s="490"/>
      <c r="I12" s="4">
        <v>114</v>
      </c>
      <c r="J12" s="8"/>
      <c r="K12" s="59">
        <f>K13+K14+K18+K22+K23+K24+K27+K28</f>
        <v>0</v>
      </c>
      <c r="L12" s="59">
        <f>L13+L14+L18+L22+L23+L24+L27+L28</f>
        <v>1</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0</v>
      </c>
      <c r="L14" s="59">
        <f>SUM(L15:L17)</f>
        <v>1</v>
      </c>
    </row>
    <row r="15" spans="1:12" s="3" customFormat="1" ht="13.5" customHeight="1">
      <c r="A15" s="479" t="s">
        <v>2463</v>
      </c>
      <c r="B15" s="480"/>
      <c r="C15" s="480"/>
      <c r="D15" s="480"/>
      <c r="E15" s="480"/>
      <c r="F15" s="480"/>
      <c r="G15" s="480"/>
      <c r="H15" s="481"/>
      <c r="I15" s="4">
        <v>117</v>
      </c>
      <c r="J15" s="8"/>
      <c r="K15" s="60"/>
      <c r="L15" s="60"/>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c r="L17" s="60">
        <v>1</v>
      </c>
    </row>
    <row r="18" spans="1:12" s="3" customFormat="1" ht="13.5" customHeight="1">
      <c r="A18" s="488" t="s">
        <v>1269</v>
      </c>
      <c r="B18" s="489"/>
      <c r="C18" s="489"/>
      <c r="D18" s="489"/>
      <c r="E18" s="489"/>
      <c r="F18" s="489"/>
      <c r="G18" s="489"/>
      <c r="H18" s="490"/>
      <c r="I18" s="4">
        <v>120</v>
      </c>
      <c r="J18" s="8"/>
      <c r="K18" s="59">
        <f>SUM(K19:K21)</f>
        <v>0</v>
      </c>
      <c r="L18" s="59">
        <f>SUM(L19:L21)</f>
        <v>0</v>
      </c>
    </row>
    <row r="19" spans="1:12" s="3" customFormat="1" ht="13.5" customHeight="1">
      <c r="A19" s="479" t="s">
        <v>2664</v>
      </c>
      <c r="B19" s="480"/>
      <c r="C19" s="480"/>
      <c r="D19" s="480"/>
      <c r="E19" s="480"/>
      <c r="F19" s="480"/>
      <c r="G19" s="480"/>
      <c r="H19" s="481"/>
      <c r="I19" s="4">
        <v>121</v>
      </c>
      <c r="J19" s="8"/>
      <c r="K19" s="60"/>
      <c r="L19" s="60"/>
    </row>
    <row r="20" spans="1:12" s="3" customFormat="1" ht="13.5" customHeight="1">
      <c r="A20" s="479" t="s">
        <v>2665</v>
      </c>
      <c r="B20" s="480"/>
      <c r="C20" s="480"/>
      <c r="D20" s="480"/>
      <c r="E20" s="480"/>
      <c r="F20" s="480"/>
      <c r="G20" s="480"/>
      <c r="H20" s="481"/>
      <c r="I20" s="4">
        <v>122</v>
      </c>
      <c r="J20" s="8"/>
      <c r="K20" s="60"/>
      <c r="L20" s="60"/>
    </row>
    <row r="21" spans="1:12" s="3" customFormat="1" ht="13.5" customHeight="1">
      <c r="A21" s="479" t="s">
        <v>2666</v>
      </c>
      <c r="B21" s="480"/>
      <c r="C21" s="480"/>
      <c r="D21" s="480"/>
      <c r="E21" s="480"/>
      <c r="F21" s="480"/>
      <c r="G21" s="480"/>
      <c r="H21" s="481"/>
      <c r="I21" s="4">
        <v>123</v>
      </c>
      <c r="J21" s="8"/>
      <c r="K21" s="60"/>
      <c r="L21" s="60"/>
    </row>
    <row r="22" spans="1:12" s="3" customFormat="1" ht="13.5" customHeight="1">
      <c r="A22" s="488" t="s">
        <v>324</v>
      </c>
      <c r="B22" s="489"/>
      <c r="C22" s="489"/>
      <c r="D22" s="489"/>
      <c r="E22" s="489"/>
      <c r="F22" s="489"/>
      <c r="G22" s="489"/>
      <c r="H22" s="490"/>
      <c r="I22" s="4">
        <v>124</v>
      </c>
      <c r="J22" s="8"/>
      <c r="K22" s="60"/>
      <c r="L22" s="60"/>
    </row>
    <row r="23" spans="1:12" s="3" customFormat="1" ht="13.5" customHeight="1">
      <c r="A23" s="488" t="s">
        <v>325</v>
      </c>
      <c r="B23" s="489"/>
      <c r="C23" s="489"/>
      <c r="D23" s="489"/>
      <c r="E23" s="489"/>
      <c r="F23" s="489"/>
      <c r="G23" s="489"/>
      <c r="H23" s="490"/>
      <c r="I23" s="4">
        <v>125</v>
      </c>
      <c r="J23" s="8"/>
      <c r="K23" s="60"/>
      <c r="L23" s="60"/>
    </row>
    <row r="24" spans="1:12" s="3" customFormat="1" ht="13.5" customHeight="1">
      <c r="A24" s="488" t="s">
        <v>1270</v>
      </c>
      <c r="B24" s="489"/>
      <c r="C24" s="489"/>
      <c r="D24" s="489"/>
      <c r="E24" s="489"/>
      <c r="F24" s="489"/>
      <c r="G24" s="489"/>
      <c r="H24" s="490"/>
      <c r="I24" s="4">
        <v>126</v>
      </c>
      <c r="J24" s="8"/>
      <c r="K24" s="59">
        <f>SUM(K25:K26)</f>
        <v>0</v>
      </c>
      <c r="L24" s="59">
        <f>SUM(L25:L26)</f>
        <v>0</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c r="L26" s="60"/>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c r="L28" s="60"/>
    </row>
    <row r="29" spans="1:12" s="3" customFormat="1" ht="13.5" customHeight="1">
      <c r="A29" s="488" t="s">
        <v>53</v>
      </c>
      <c r="B29" s="489"/>
      <c r="C29" s="489"/>
      <c r="D29" s="489"/>
      <c r="E29" s="489"/>
      <c r="F29" s="489"/>
      <c r="G29" s="489"/>
      <c r="H29" s="490"/>
      <c r="I29" s="4">
        <v>131</v>
      </c>
      <c r="J29" s="8"/>
      <c r="K29" s="59">
        <f>SUM(K30:K34)</f>
        <v>0</v>
      </c>
      <c r="L29" s="59">
        <f>SUM(L30:L34)</f>
        <v>0</v>
      </c>
    </row>
    <row r="30" spans="1:12" s="3" customFormat="1" ht="27.75" customHeight="1">
      <c r="A30" s="488" t="s">
        <v>82</v>
      </c>
      <c r="B30" s="489"/>
      <c r="C30" s="489"/>
      <c r="D30" s="489"/>
      <c r="E30" s="489"/>
      <c r="F30" s="489"/>
      <c r="G30" s="489"/>
      <c r="H30" s="490"/>
      <c r="I30" s="4">
        <v>132</v>
      </c>
      <c r="J30" s="8"/>
      <c r="K30" s="60"/>
      <c r="L30" s="60"/>
    </row>
    <row r="31" spans="1:12" s="3" customFormat="1" ht="27.75" customHeight="1">
      <c r="A31" s="488" t="s">
        <v>215</v>
      </c>
      <c r="B31" s="489"/>
      <c r="C31" s="489"/>
      <c r="D31" s="489"/>
      <c r="E31" s="489"/>
      <c r="F31" s="489"/>
      <c r="G31" s="489"/>
      <c r="H31" s="490"/>
      <c r="I31" s="4">
        <v>133</v>
      </c>
      <c r="J31" s="8"/>
      <c r="K31" s="60"/>
      <c r="L31" s="60"/>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0</v>
      </c>
      <c r="L35" s="59">
        <f>SUM(L36:L39)</f>
        <v>0</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c r="L37" s="60"/>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c r="L42" s="60">
        <v>0</v>
      </c>
    </row>
    <row r="43" spans="1:12" s="3" customFormat="1" ht="13.5" customHeight="1">
      <c r="A43" s="488" t="s">
        <v>81</v>
      </c>
      <c r="B43" s="489"/>
      <c r="C43" s="489"/>
      <c r="D43" s="489"/>
      <c r="E43" s="489"/>
      <c r="F43" s="489"/>
      <c r="G43" s="489"/>
      <c r="H43" s="490"/>
      <c r="I43" s="4">
        <v>145</v>
      </c>
      <c r="J43" s="8"/>
      <c r="K43" s="60"/>
      <c r="L43" s="60"/>
    </row>
    <row r="44" spans="1:12" s="3" customFormat="1" ht="13.5" customHeight="1">
      <c r="A44" s="488" t="s">
        <v>55</v>
      </c>
      <c r="B44" s="489"/>
      <c r="C44" s="489"/>
      <c r="D44" s="489"/>
      <c r="E44" s="489"/>
      <c r="F44" s="489"/>
      <c r="G44" s="489"/>
      <c r="H44" s="490"/>
      <c r="I44" s="4">
        <v>146</v>
      </c>
      <c r="J44" s="8"/>
      <c r="K44" s="59">
        <f>K9+K29+K40+K42</f>
        <v>0</v>
      </c>
      <c r="L44" s="59">
        <f>L9+L29+L40+L42</f>
        <v>1</v>
      </c>
    </row>
    <row r="45" spans="1:12" s="3" customFormat="1" ht="13.5" customHeight="1">
      <c r="A45" s="488" t="s">
        <v>56</v>
      </c>
      <c r="B45" s="489"/>
      <c r="C45" s="489"/>
      <c r="D45" s="489"/>
      <c r="E45" s="489"/>
      <c r="F45" s="489"/>
      <c r="G45" s="489"/>
      <c r="H45" s="490"/>
      <c r="I45" s="4">
        <v>147</v>
      </c>
      <c r="J45" s="8"/>
      <c r="K45" s="59">
        <f>K12+K35+K41+K43</f>
        <v>0</v>
      </c>
      <c r="L45" s="59">
        <f>L12+L35+L41+L43</f>
        <v>1</v>
      </c>
    </row>
    <row r="46" spans="1:12" s="3" customFormat="1" ht="13.5" customHeight="1">
      <c r="A46" s="488" t="s">
        <v>1825</v>
      </c>
      <c r="B46" s="489"/>
      <c r="C46" s="489"/>
      <c r="D46" s="489"/>
      <c r="E46" s="489"/>
      <c r="F46" s="489"/>
      <c r="G46" s="489"/>
      <c r="H46" s="490"/>
      <c r="I46" s="4">
        <v>148</v>
      </c>
      <c r="J46" s="8"/>
      <c r="K46" s="59">
        <f>K44-K45</f>
        <v>0</v>
      </c>
      <c r="L46" s="59">
        <f>L44-L45</f>
        <v>0</v>
      </c>
    </row>
    <row r="47" spans="1:12" s="3" customFormat="1" ht="13.5" customHeight="1">
      <c r="A47" s="485" t="s">
        <v>58</v>
      </c>
      <c r="B47" s="486"/>
      <c r="C47" s="486"/>
      <c r="D47" s="486"/>
      <c r="E47" s="486"/>
      <c r="F47" s="486"/>
      <c r="G47" s="486"/>
      <c r="H47" s="487"/>
      <c r="I47" s="4">
        <v>149</v>
      </c>
      <c r="J47" s="8"/>
      <c r="K47" s="59">
        <f>IF(K44&gt;K45,K44-K45,0)</f>
        <v>0</v>
      </c>
      <c r="L47" s="59">
        <f>IF(L44&gt;L45,L44-L45,0)</f>
        <v>0</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c r="L49" s="60">
        <v>0</v>
      </c>
    </row>
    <row r="50" spans="1:12" s="3" customFormat="1" ht="13.5" customHeight="1">
      <c r="A50" s="488" t="s">
        <v>1826</v>
      </c>
      <c r="B50" s="489"/>
      <c r="C50" s="489"/>
      <c r="D50" s="489"/>
      <c r="E50" s="489"/>
      <c r="F50" s="489"/>
      <c r="G50" s="489"/>
      <c r="H50" s="490"/>
      <c r="I50" s="4">
        <v>152</v>
      </c>
      <c r="J50" s="8"/>
      <c r="K50" s="59">
        <f>K46-K49</f>
        <v>0</v>
      </c>
      <c r="L50" s="59">
        <f>L46-L49</f>
        <v>0</v>
      </c>
    </row>
    <row r="51" spans="1:12" s="3" customFormat="1" ht="13.5" customHeight="1">
      <c r="A51" s="485" t="s">
        <v>1021</v>
      </c>
      <c r="B51" s="486"/>
      <c r="C51" s="486"/>
      <c r="D51" s="486"/>
      <c r="E51" s="486"/>
      <c r="F51" s="486"/>
      <c r="G51" s="486"/>
      <c r="H51" s="487"/>
      <c r="I51" s="4">
        <v>153</v>
      </c>
      <c r="J51" s="8"/>
      <c r="K51" s="59">
        <f>IF(K50&gt;0,K50,0)</f>
        <v>0</v>
      </c>
      <c r="L51" s="59">
        <f>IF(L50&gt;0,L50,0)</f>
        <v>0</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30" activePane="bottomLeft" state="frozen"/>
      <selection pane="topLeft" activeCell="A1" sqref="A1"/>
      <selection pane="bottomLeft" activeCell="L139" sqref="L139"/>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0</v>
      </c>
      <c r="R3" s="207" t="s">
        <v>177</v>
      </c>
    </row>
    <row r="4" spans="1:12" s="3" customFormat="1" ht="19.5" customHeight="1" thickBot="1">
      <c r="A4" s="563" t="str">
        <f>"za razdoblje "&amp;IF(Opci!E5&lt;&gt;"",TEXT(Opci!E5,"DD.MM.YYYY."),"__.__.____.")&amp;" do "&amp;IF(Opci!H5&lt;&gt;"",TEXT(Opci!H5,"DD.MM.YYYY."),"__.__.____.")</f>
        <v>za razdoblje 04.12.2013. do 31.12.2013.</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87815496618; ODVODNJA SAMOBOR d.o.o.</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c r="L17" s="60"/>
    </row>
    <row r="18" spans="1:12" s="3" customFormat="1" ht="13.5" customHeight="1">
      <c r="A18" s="479" t="s">
        <v>456</v>
      </c>
      <c r="B18" s="480"/>
      <c r="C18" s="480"/>
      <c r="D18" s="480"/>
      <c r="E18" s="480"/>
      <c r="F18" s="480"/>
      <c r="G18" s="480"/>
      <c r="H18" s="480"/>
      <c r="I18" s="559"/>
      <c r="J18" s="4">
        <v>179</v>
      </c>
      <c r="K18" s="60"/>
      <c r="L18" s="60"/>
    </row>
    <row r="19" spans="1:12" s="3" customFormat="1" ht="13.5" customHeight="1">
      <c r="A19" s="479" t="s">
        <v>457</v>
      </c>
      <c r="B19" s="480"/>
      <c r="C19" s="480"/>
      <c r="D19" s="480"/>
      <c r="E19" s="480"/>
      <c r="F19" s="480"/>
      <c r="G19" s="480"/>
      <c r="H19" s="480"/>
      <c r="I19" s="559"/>
      <c r="J19" s="4">
        <v>180</v>
      </c>
      <c r="K19" s="60"/>
      <c r="L19" s="60"/>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0</v>
      </c>
      <c r="L26" s="59">
        <f>SUM(L10:L25)</f>
        <v>0</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c r="L81" s="58"/>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0</v>
      </c>
      <c r="L91" s="59">
        <f>SUM(L81:L90)</f>
        <v>0</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0</v>
      </c>
      <c r="L96" s="59">
        <f>SUM(L92:L95)</f>
        <v>0</v>
      </c>
      <c r="N96" s="213"/>
    </row>
    <row r="97" spans="1:14" s="3" customFormat="1" ht="13.5" customHeight="1">
      <c r="A97" s="479" t="s">
        <v>0</v>
      </c>
      <c r="B97" s="480"/>
      <c r="C97" s="480"/>
      <c r="D97" s="480"/>
      <c r="E97" s="480"/>
      <c r="F97" s="480"/>
      <c r="G97" s="480"/>
      <c r="H97" s="480"/>
      <c r="I97" s="559"/>
      <c r="J97" s="4">
        <v>256</v>
      </c>
      <c r="K97" s="60"/>
      <c r="L97" s="60"/>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0</v>
      </c>
      <c r="L99" s="59">
        <f>SUM(L97:L98)</f>
        <v>0</v>
      </c>
      <c r="N99" s="213"/>
    </row>
    <row r="100" spans="1:12" s="3" customFormat="1" ht="13.5" customHeight="1">
      <c r="A100" s="479" t="s">
        <v>2</v>
      </c>
      <c r="B100" s="480"/>
      <c r="C100" s="480"/>
      <c r="D100" s="480"/>
      <c r="E100" s="480"/>
      <c r="F100" s="480"/>
      <c r="G100" s="480"/>
      <c r="H100" s="480"/>
      <c r="I100" s="575"/>
      <c r="J100" s="4">
        <v>259</v>
      </c>
      <c r="K100" s="60"/>
      <c r="L100" s="60"/>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c r="L110" s="60"/>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c r="L115" s="60"/>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0</v>
      </c>
      <c r="L118" s="59">
        <f>SUM(L100:L117)</f>
        <v>0</v>
      </c>
    </row>
    <row r="119" spans="1:12" s="3" customFormat="1" ht="13.5" customHeight="1">
      <c r="A119" s="479" t="s">
        <v>26</v>
      </c>
      <c r="B119" s="480"/>
      <c r="C119" s="480"/>
      <c r="D119" s="480"/>
      <c r="E119" s="480"/>
      <c r="F119" s="480"/>
      <c r="G119" s="480"/>
      <c r="H119" s="480"/>
      <c r="I119" s="559"/>
      <c r="J119" s="4">
        <v>278</v>
      </c>
      <c r="K119" s="60"/>
      <c r="L119" s="60"/>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0</v>
      </c>
      <c r="L122" s="59">
        <f>SUM(L119:L121)</f>
        <v>0</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c r="L128" s="60"/>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0</v>
      </c>
      <c r="L134" s="71">
        <f>SUM(L128:L133)</f>
        <v>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c r="L136" s="58">
        <v>0</v>
      </c>
    </row>
    <row r="137" spans="1:12" s="3" customFormat="1" ht="13.5" customHeight="1">
      <c r="A137" s="479" t="s">
        <v>144</v>
      </c>
      <c r="B137" s="480"/>
      <c r="C137" s="480"/>
      <c r="D137" s="480"/>
      <c r="E137" s="480"/>
      <c r="F137" s="480"/>
      <c r="G137" s="480"/>
      <c r="H137" s="480"/>
      <c r="I137" s="559"/>
      <c r="J137" s="4">
        <v>295</v>
      </c>
      <c r="K137" s="60"/>
      <c r="L137" s="60">
        <v>0</v>
      </c>
    </row>
    <row r="138" spans="1:12" s="3" customFormat="1" ht="13.5" customHeight="1">
      <c r="A138" s="479" t="s">
        <v>145</v>
      </c>
      <c r="B138" s="480"/>
      <c r="C138" s="480"/>
      <c r="D138" s="480"/>
      <c r="E138" s="480"/>
      <c r="F138" s="480"/>
      <c r="G138" s="480"/>
      <c r="H138" s="480"/>
      <c r="I138" s="559"/>
      <c r="J138" s="4">
        <v>296</v>
      </c>
      <c r="K138" s="60"/>
      <c r="L138" s="60">
        <v>0</v>
      </c>
    </row>
    <row r="139" spans="1:12" s="3" customFormat="1" ht="13.5" customHeight="1">
      <c r="A139" s="479" t="s">
        <v>146</v>
      </c>
      <c r="B139" s="480"/>
      <c r="C139" s="480"/>
      <c r="D139" s="480"/>
      <c r="E139" s="480"/>
      <c r="F139" s="480"/>
      <c r="G139" s="480"/>
      <c r="H139" s="480"/>
      <c r="I139" s="559"/>
      <c r="J139" s="4">
        <v>297</v>
      </c>
      <c r="K139" s="60"/>
      <c r="L139" s="60">
        <v>0</v>
      </c>
    </row>
    <row r="140" spans="1:12" s="3" customFormat="1" ht="13.5" customHeight="1">
      <c r="A140" s="479" t="s">
        <v>147</v>
      </c>
      <c r="B140" s="480"/>
      <c r="C140" s="480"/>
      <c r="D140" s="480"/>
      <c r="E140" s="480"/>
      <c r="F140" s="480"/>
      <c r="G140" s="480"/>
      <c r="H140" s="480"/>
      <c r="I140" s="559"/>
      <c r="J140" s="4">
        <v>298</v>
      </c>
      <c r="K140" s="60"/>
      <c r="L140" s="60">
        <v>0</v>
      </c>
    </row>
    <row r="141" spans="1:12" s="3" customFormat="1" ht="13.5" customHeight="1">
      <c r="A141" s="488" t="s">
        <v>76</v>
      </c>
      <c r="B141" s="489"/>
      <c r="C141" s="489"/>
      <c r="D141" s="489"/>
      <c r="E141" s="489"/>
      <c r="F141" s="489"/>
      <c r="G141" s="489"/>
      <c r="H141" s="489"/>
      <c r="I141" s="565"/>
      <c r="J141" s="4">
        <v>299</v>
      </c>
      <c r="K141" s="59">
        <f>SUM(K136:K140)</f>
        <v>0</v>
      </c>
      <c r="L141" s="59">
        <f>SUM(L136:L140)</f>
        <v>0</v>
      </c>
    </row>
    <row r="142" spans="1:12" s="3" customFormat="1" ht="13.5" customHeight="1">
      <c r="A142" s="479" t="s">
        <v>148</v>
      </c>
      <c r="B142" s="480"/>
      <c r="C142" s="480"/>
      <c r="D142" s="480"/>
      <c r="E142" s="480"/>
      <c r="F142" s="480"/>
      <c r="G142" s="480"/>
      <c r="H142" s="480"/>
      <c r="I142" s="559"/>
      <c r="J142" s="4">
        <v>300</v>
      </c>
      <c r="K142" s="60"/>
      <c r="L142" s="60"/>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04.12.2013. do 31.12.2013.</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87815496618; ODVODNJA SAMOBOR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04.12.2013. do 31.12.2013.</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87815496618; ODVODNJA SAMOBOR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2014-03-14T09:17:10Z</cp:lastPrinted>
  <dcterms:created xsi:type="dcterms:W3CDTF">2008-10-17T11:51:54Z</dcterms:created>
  <dcterms:modified xsi:type="dcterms:W3CDTF">2014-05-28T07:54:55Z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