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RAD PLAN I PROGRAM\2024\"/>
    </mc:Choice>
  </mc:AlternateContent>
  <bookViews>
    <workbookView xWindow="0" yWindow="0" windowWidth="28800" windowHeight="12000"/>
  </bookViews>
  <sheets>
    <sheet name="Plan gradnje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F51" i="2"/>
  <c r="C51" i="2"/>
  <c r="D19" i="2"/>
  <c r="D18" i="2"/>
  <c r="C19" i="2"/>
  <c r="D51" i="2" l="1"/>
  <c r="C32" i="2"/>
  <c r="G31" i="2"/>
  <c r="F31" i="2"/>
  <c r="C31" i="2"/>
  <c r="G30" i="2"/>
  <c r="F30" i="2"/>
  <c r="D30" i="2" s="1"/>
  <c r="D31" i="2" l="1"/>
  <c r="D32" i="2" s="1"/>
  <c r="G32" i="2"/>
  <c r="F32" i="2"/>
  <c r="F47" i="2"/>
  <c r="F50" i="2"/>
  <c r="D50" i="2" s="1"/>
  <c r="D49" i="2"/>
  <c r="E46" i="2"/>
  <c r="D46" i="2" s="1"/>
  <c r="E45" i="2"/>
  <c r="F48" i="2"/>
  <c r="D48" i="2" s="1"/>
  <c r="C48" i="2"/>
  <c r="C49" i="2"/>
  <c r="C50" i="2"/>
  <c r="C47" i="2"/>
  <c r="C45" i="2"/>
  <c r="C46" i="2"/>
  <c r="D17" i="2"/>
  <c r="F10" i="2"/>
  <c r="D10" i="2"/>
  <c r="F16" i="2"/>
  <c r="D16" i="2" s="1"/>
  <c r="F9" i="2"/>
  <c r="D9" i="2" s="1"/>
  <c r="D45" i="2" l="1"/>
  <c r="E52" i="2"/>
  <c r="C52" i="2"/>
  <c r="D47" i="2"/>
  <c r="F52" i="2"/>
  <c r="G7" i="2"/>
  <c r="G20" i="2" s="1"/>
  <c r="F7" i="2"/>
  <c r="D15" i="2"/>
  <c r="D14" i="2"/>
  <c r="D13" i="2"/>
  <c r="D6" i="2"/>
  <c r="D11" i="2" l="1"/>
  <c r="D41" i="2"/>
  <c r="D52" i="2" s="1"/>
  <c r="E34" i="2"/>
  <c r="D12" i="2" l="1"/>
  <c r="D8" i="2"/>
  <c r="G54" i="2" l="1"/>
  <c r="F54" i="2"/>
  <c r="E54" i="2"/>
  <c r="G34" i="2" l="1"/>
  <c r="D54" i="2" l="1"/>
  <c r="F34" i="2"/>
  <c r="C34" i="2"/>
  <c r="D34" i="2"/>
  <c r="G22" i="2"/>
  <c r="F20" i="2"/>
  <c r="F22" i="2" s="1"/>
  <c r="E20" i="2"/>
  <c r="C20" i="2"/>
  <c r="C22" i="2" s="1"/>
  <c r="D7" i="2"/>
  <c r="E22" i="2" l="1"/>
  <c r="E55" i="2"/>
  <c r="E57" i="2" s="1"/>
  <c r="G55" i="2"/>
  <c r="G57" i="2" s="1"/>
  <c r="F55" i="2"/>
  <c r="F57" i="2" s="1"/>
  <c r="D20" i="2"/>
  <c r="D22" i="2" s="1"/>
  <c r="D55" i="2" l="1"/>
  <c r="D57" i="2" s="1"/>
  <c r="C54" i="2"/>
  <c r="C55" i="2"/>
  <c r="C57" i="2"/>
</calcChain>
</file>

<file path=xl/sharedStrings.xml><?xml version="1.0" encoding="utf-8"?>
<sst xmlns="http://schemas.openxmlformats.org/spreadsheetml/2006/main" count="96" uniqueCount="65">
  <si>
    <t>Red.br.</t>
  </si>
  <si>
    <t>Naziv projekta</t>
  </si>
  <si>
    <t>Napomena</t>
  </si>
  <si>
    <t>Grad Samobor</t>
  </si>
  <si>
    <t xml:space="preserve">Odvodnja Samobor- Naknada za razvoj </t>
  </si>
  <si>
    <t xml:space="preserve">Ostali </t>
  </si>
  <si>
    <t>1.</t>
  </si>
  <si>
    <t>Plaćanje vodnog doprinosa</t>
  </si>
  <si>
    <t>2.</t>
  </si>
  <si>
    <t>Aglomeracija Samobor - Izrada studijsko-projektne dokumentacije za pripremu projekata za sufinanciranje fondovima EU</t>
  </si>
  <si>
    <t>3.</t>
  </si>
  <si>
    <t>4.</t>
  </si>
  <si>
    <t>Naziv objekta</t>
  </si>
  <si>
    <t>Hrv.vode / EIB+CEB / fondovi EU</t>
  </si>
  <si>
    <t>Ostali</t>
  </si>
  <si>
    <t>Odvodnja Samobor- Naknada za razvoj</t>
  </si>
  <si>
    <t xml:space="preserve">2.3. SUFINANCIRANJE IZGRADNJE  I SANACIJE OBJEKATA ODVODNJE I PROČIŠĆAVANJA OTPADNIH VODA 
– SEKUNDARNA MREŽA </t>
  </si>
  <si>
    <t xml:space="preserve">2.2. SUFINANCIRANJE IZGRADNJE OBJEKATA ODVODNJE I PROČIŠĆAVANJA OTPADNIH VODA 
– MAGISTRALNI OBJEKTI: </t>
  </si>
  <si>
    <t>2.1. SUFINANCIRANJE IZGRADNJE OBJEKATA ODVODNJE I PROČIŠĆAVANJA OTPADNIH VODA 
– PROJEKTNA DOKUMENTACIJA:</t>
  </si>
  <si>
    <t xml:space="preserve"> -Snimanje postojeće kanalizacijske mreže</t>
  </si>
  <si>
    <t xml:space="preserve"> -Stručni nadzor</t>
  </si>
  <si>
    <t xml:space="preserve"> -Izvodi za priključke</t>
  </si>
  <si>
    <t>Rješavanje imovinsko pravnih odnosa za projekte EU-aglomeracija Samobor</t>
  </si>
  <si>
    <t>5.</t>
  </si>
  <si>
    <t>Nastavak izgradnje sustava odvodnje otpadnih voda na području grada Samobora: Ulica Grada Wirgesa, Ulica Svete Helene i Ulica Pavla Štoosa (Kanal 1-dio, 2 i 3, L=1.374 m)</t>
  </si>
  <si>
    <t>Ostala manja projektna dokumentacija za rekonstrukciju, sanaciju i izgradnju kanalizacijske mreže na području grada Samobora koja se ocijeni kao neophodna prema odluci Gradonačelnika</t>
  </si>
  <si>
    <t>6.</t>
  </si>
  <si>
    <t>7.</t>
  </si>
  <si>
    <t>Izgradnja i sanacija ostale manje sekundarne kanalizacijske mreže na području Grada Samobora prema potrebama mjesnih odbora i gradskih četvrti po odluci Gradonačelnika</t>
  </si>
  <si>
    <t>8.</t>
  </si>
  <si>
    <t>9.</t>
  </si>
  <si>
    <t>10.</t>
  </si>
  <si>
    <t>11.</t>
  </si>
  <si>
    <t xml:space="preserve"> </t>
  </si>
  <si>
    <t>Planirana vrijednost projekta (EUR)</t>
  </si>
  <si>
    <t>Sanitarna i oborinska kanalizacija u odvojku ulice Farkaševec, k.č.br. 2535 k.o. Domaslovec (L=320 m)</t>
  </si>
  <si>
    <t>UKUPNO (EUR):</t>
  </si>
  <si>
    <t>UKUPNO (KN):</t>
  </si>
  <si>
    <t>SVEUKUPNO (EUR) 2.1., 2.2. i 2.3.</t>
  </si>
  <si>
    <t>SVEUKUPNO (KN) 2.1., 2.2. i 2.3.</t>
  </si>
  <si>
    <t>Planirana vrijednost investicije (EUR)</t>
  </si>
  <si>
    <t>Rekonstrukcija javne mješovite kanalizacije u Ulici Josipa Terputeca u Samoboru (L=205 m)</t>
  </si>
  <si>
    <t>Plan za 2024. godinu (EUR)</t>
  </si>
  <si>
    <t xml:space="preserve">              Izvori financiranja u 2024. godini (EUR)</t>
  </si>
  <si>
    <t xml:space="preserve">               Izvori financiranja u 2024. godini (EUR)</t>
  </si>
  <si>
    <t>Izvori financiranja u 2024. godini (EUR)</t>
  </si>
  <si>
    <t>12.</t>
  </si>
  <si>
    <t>Sanacija sanitarne kanalizacije u k.č.br. 196 k.o. Samobor – spoj na Ulicu Rajka Turka u Samoboru (L=250 m)</t>
  </si>
  <si>
    <t>13.</t>
  </si>
  <si>
    <t>Izmjene i dopune projektne dokumentacije za izgradnju javne mješovite kanalizacije u Strossmayerovoj ulici u Samoboru (k.č.br. 358/5 i 358/10 dio k.o. Rakovica)</t>
  </si>
  <si>
    <t>Izrada projektne dokumentacije za rekonstrukciju i izgradnju sustava javne mješovite odvodnje u ulici Alojzija Stepinca u Samoboru</t>
  </si>
  <si>
    <t xml:space="preserve">Izrada projektne dokumentacije za rekonstrukciju dijela sustava javne sanitarne odvodnje u naselju Klokočevec Samoborski </t>
  </si>
  <si>
    <t>Izrada izmjene projektne dokumentacije za izgradnju sustava sanitarne odvodnje u naselju Vrhovčak u Samoboru</t>
  </si>
  <si>
    <t>Izrada Studije izvodljivosti sustava odvodnje i uređaja za pročišćavanje otpadnih voda aglomeracije Galgovo</t>
  </si>
  <si>
    <t>Rekonstrukcija i izgradnja sustava javne mješovite odvodnje u Barbarinoj ulici u Samoboru (L=280 m)</t>
  </si>
  <si>
    <t>Izgradnja javne mješovite kanalizacije u Strossmayerovoj ulici  (L=100 m)</t>
  </si>
  <si>
    <t>Izgradnja sanitarne i oborinske kanalizacije u odvojku ulice Farkaševec Samoborski, k.č.br. 2535 k.o. Domaslovec (sanitarna L=320 m, oborinska L=90 m)</t>
  </si>
  <si>
    <t>Rekonstrukcija dijela sustava javne sanitarne odvodnje u naselju Klokočevec Samoborski (L=850 m)</t>
  </si>
  <si>
    <t>Rekonstrukcija i izgradnja sustava javne mješovite odvodnje u ulici Alojzija Stepinca u Samoboru (i dio ulice Lešće) L=840 m</t>
  </si>
  <si>
    <t xml:space="preserve"> 30/70 % sufinanciranje</t>
  </si>
  <si>
    <t>Hrvatske vode
15/85 % sufinanciranje</t>
  </si>
  <si>
    <t>(NPOO)
30/70 % sufinanciranje</t>
  </si>
  <si>
    <t>14.</t>
  </si>
  <si>
    <t>Rekonstrukcija i izgradnja sustava javne mješovite odvodnje u odvojku Ulice Dobriše Cesarića u Samoboru, k.č.br. 2418/1, 2418/2, 2420/3, k.o. Samobor (L=215 m)</t>
  </si>
  <si>
    <t xml:space="preserve">Izrada projektne dokumentacije za rekonstrukciju i izgradnju sustava javne mješovite odvodnje u odvojcima Ulice Dobriše Cesarića u Samoboru, k.č.br. 2418/1, 2418/2, 2420/3, k.o. Samobor (L=215 m) i k.č.br. 2410/6, k.o. Samobor (L=100 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</si>
</sst>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n&quot;;[Red]\-#,##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5" xfId="0" applyFont="1" applyBorder="1" applyAlignment="1">
      <alignment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0" xfId="0" applyNumberFormat="1" applyFo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50" xfId="0" applyFont="1" applyBorder="1" applyAlignment="1">
      <alignment horizontal="left" vertical="center" wrapText="1"/>
    </xf>
    <xf numFmtId="4" fontId="1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39" zoomScale="115" zoomScaleNormal="115" workbookViewId="0">
      <selection activeCell="F49" sqref="F49"/>
    </sheetView>
  </sheetViews>
  <sheetFormatPr defaultColWidth="9.140625" defaultRowHeight="12.75" x14ac:dyDescent="0.2"/>
  <cols>
    <col min="1" max="1" width="9.140625" style="12"/>
    <col min="2" max="2" width="50.140625" style="12" customWidth="1"/>
    <col min="3" max="3" width="18.85546875" style="12" customWidth="1"/>
    <col min="4" max="4" width="11.140625" style="12" customWidth="1"/>
    <col min="5" max="5" width="10.140625" style="12" bestFit="1" customWidth="1"/>
    <col min="6" max="6" width="15.85546875" style="12" customWidth="1"/>
    <col min="7" max="7" width="16.85546875" style="12" bestFit="1" customWidth="1"/>
    <col min="8" max="8" width="9.140625" style="12" customWidth="1"/>
    <col min="9" max="9" width="19.85546875" style="12" customWidth="1"/>
    <col min="10" max="16384" width="9.140625" style="12"/>
  </cols>
  <sheetData>
    <row r="1" spans="1:11" ht="31.5" customHeight="1" x14ac:dyDescent="0.2">
      <c r="A1" s="88" t="s">
        <v>18</v>
      </c>
      <c r="B1" s="88"/>
      <c r="C1" s="88"/>
      <c r="D1" s="88"/>
      <c r="E1" s="88"/>
      <c r="F1" s="88"/>
      <c r="G1" s="88"/>
      <c r="H1" s="88"/>
      <c r="I1" s="88"/>
    </row>
    <row r="2" spans="1:11" ht="13.5" thickBot="1" x14ac:dyDescent="0.25"/>
    <row r="3" spans="1:11" ht="13.5" customHeight="1" thickBot="1" x14ac:dyDescent="0.25">
      <c r="A3" s="80" t="s">
        <v>0</v>
      </c>
      <c r="B3" s="80" t="s">
        <v>1</v>
      </c>
      <c r="C3" s="80" t="s">
        <v>34</v>
      </c>
      <c r="D3" s="80" t="s">
        <v>42</v>
      </c>
      <c r="E3" s="85" t="s">
        <v>43</v>
      </c>
      <c r="F3" s="86"/>
      <c r="G3" s="86"/>
      <c r="H3" s="87"/>
      <c r="I3" s="80" t="s">
        <v>2</v>
      </c>
    </row>
    <row r="4" spans="1:11" ht="26.25" thickBot="1" x14ac:dyDescent="0.25">
      <c r="A4" s="82"/>
      <c r="B4" s="82"/>
      <c r="C4" s="82"/>
      <c r="D4" s="82"/>
      <c r="E4" s="13" t="s">
        <v>3</v>
      </c>
      <c r="F4" s="13" t="s">
        <v>4</v>
      </c>
      <c r="G4" s="13" t="s">
        <v>13</v>
      </c>
      <c r="H4" s="13" t="s">
        <v>5</v>
      </c>
      <c r="I4" s="82"/>
    </row>
    <row r="5" spans="1:11" ht="13.5" thickBot="1" x14ac:dyDescent="0.25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11" x14ac:dyDescent="0.2">
      <c r="A6" s="15" t="s">
        <v>6</v>
      </c>
      <c r="B6" s="16" t="s">
        <v>7</v>
      </c>
      <c r="C6" s="17">
        <v>1000</v>
      </c>
      <c r="D6" s="17">
        <f>E6+F6+G6+H6</f>
        <v>1000</v>
      </c>
      <c r="E6" s="18"/>
      <c r="F6" s="19">
        <v>1000</v>
      </c>
      <c r="G6" s="20"/>
      <c r="H6" s="21"/>
      <c r="I6" s="21"/>
      <c r="K6" s="22"/>
    </row>
    <row r="7" spans="1:11" ht="38.25" x14ac:dyDescent="0.2">
      <c r="A7" s="23" t="s">
        <v>8</v>
      </c>
      <c r="B7" s="24" t="s">
        <v>9</v>
      </c>
      <c r="C7" s="5">
        <v>800000</v>
      </c>
      <c r="D7" s="8">
        <f t="shared" ref="D7" si="0">E7+F7+G7+H7</f>
        <v>398350</v>
      </c>
      <c r="E7" s="6"/>
      <c r="F7" s="7">
        <f>0.15*398350</f>
        <v>59752.5</v>
      </c>
      <c r="G7" s="7">
        <f>0.85*398350</f>
        <v>338597.5</v>
      </c>
      <c r="H7" s="25"/>
      <c r="I7" s="26" t="s">
        <v>60</v>
      </c>
      <c r="J7" s="22"/>
      <c r="K7" s="22"/>
    </row>
    <row r="8" spans="1:11" ht="25.5" x14ac:dyDescent="0.2">
      <c r="A8" s="23" t="s">
        <v>10</v>
      </c>
      <c r="B8" s="24" t="s">
        <v>22</v>
      </c>
      <c r="C8" s="5">
        <v>30000</v>
      </c>
      <c r="D8" s="8">
        <f>E8+F8+G8+H8</f>
        <v>30000</v>
      </c>
      <c r="E8" s="6"/>
      <c r="F8" s="7">
        <v>30000</v>
      </c>
      <c r="G8" s="7"/>
      <c r="H8" s="25"/>
      <c r="I8" s="26"/>
      <c r="J8" s="22"/>
    </row>
    <row r="9" spans="1:11" ht="25.5" x14ac:dyDescent="0.2">
      <c r="A9" s="23" t="s">
        <v>11</v>
      </c>
      <c r="B9" s="24" t="s">
        <v>53</v>
      </c>
      <c r="C9" s="5">
        <v>24600</v>
      </c>
      <c r="D9" s="8">
        <f>E9+F9+G9+H9</f>
        <v>6500</v>
      </c>
      <c r="E9" s="6"/>
      <c r="F9" s="7">
        <f>24600-18100</f>
        <v>6500</v>
      </c>
      <c r="G9" s="7"/>
      <c r="H9" s="25"/>
      <c r="I9" s="26"/>
      <c r="J9" s="22"/>
    </row>
    <row r="10" spans="1:11" ht="25.5" x14ac:dyDescent="0.2">
      <c r="A10" s="23" t="s">
        <v>23</v>
      </c>
      <c r="B10" s="24" t="s">
        <v>52</v>
      </c>
      <c r="C10" s="5">
        <v>24200</v>
      </c>
      <c r="D10" s="8">
        <f>E10+F10+G10+H10</f>
        <v>11420</v>
      </c>
      <c r="E10" s="6"/>
      <c r="F10" s="7">
        <f>24200-12780</f>
        <v>11420</v>
      </c>
      <c r="G10" s="7"/>
      <c r="H10" s="25"/>
      <c r="I10" s="26"/>
      <c r="J10" s="22"/>
    </row>
    <row r="11" spans="1:11" ht="25.5" x14ac:dyDescent="0.2">
      <c r="A11" s="27" t="s">
        <v>26</v>
      </c>
      <c r="B11" s="24" t="s">
        <v>41</v>
      </c>
      <c r="C11" s="5">
        <v>5300</v>
      </c>
      <c r="D11" s="8">
        <f t="shared" ref="D11" si="1">E11+F11+G11+H11</f>
        <v>5300</v>
      </c>
      <c r="E11" s="6"/>
      <c r="F11" s="7">
        <v>5300</v>
      </c>
      <c r="G11" s="7"/>
      <c r="H11" s="25"/>
      <c r="I11" s="26"/>
      <c r="J11" s="22"/>
    </row>
    <row r="12" spans="1:11" ht="25.5" x14ac:dyDescent="0.2">
      <c r="A12" s="27" t="s">
        <v>27</v>
      </c>
      <c r="B12" s="24" t="s">
        <v>35</v>
      </c>
      <c r="C12" s="5">
        <v>8900</v>
      </c>
      <c r="D12" s="8">
        <f t="shared" ref="D12:D13" si="2">E12+F12+G12+H12</f>
        <v>8900</v>
      </c>
      <c r="E12" s="6"/>
      <c r="F12" s="7">
        <v>8900</v>
      </c>
      <c r="G12" s="7"/>
      <c r="H12" s="25"/>
      <c r="I12" s="26"/>
      <c r="J12" s="22"/>
    </row>
    <row r="13" spans="1:11" ht="25.5" x14ac:dyDescent="0.2">
      <c r="A13" s="27" t="s">
        <v>29</v>
      </c>
      <c r="B13" s="24" t="s">
        <v>47</v>
      </c>
      <c r="C13" s="5">
        <v>8000</v>
      </c>
      <c r="D13" s="8">
        <f t="shared" si="2"/>
        <v>8000</v>
      </c>
      <c r="E13" s="6"/>
      <c r="F13" s="7">
        <v>8000</v>
      </c>
      <c r="G13" s="7"/>
      <c r="H13" s="25"/>
      <c r="I13" s="26"/>
      <c r="J13" s="22"/>
    </row>
    <row r="14" spans="1:11" ht="38.25" x14ac:dyDescent="0.2">
      <c r="A14" s="27" t="s">
        <v>30</v>
      </c>
      <c r="B14" s="24" t="s">
        <v>49</v>
      </c>
      <c r="C14" s="5">
        <v>6000</v>
      </c>
      <c r="D14" s="8">
        <f t="shared" ref="D14" si="3">E14+F14+G14+H14</f>
        <v>6000</v>
      </c>
      <c r="E14" s="6"/>
      <c r="F14" s="7">
        <v>6000</v>
      </c>
      <c r="G14" s="7"/>
      <c r="H14" s="25"/>
      <c r="I14" s="26"/>
      <c r="J14" s="22"/>
    </row>
    <row r="15" spans="1:11" ht="25.5" x14ac:dyDescent="0.2">
      <c r="A15" s="27" t="s">
        <v>31</v>
      </c>
      <c r="B15" s="24" t="s">
        <v>54</v>
      </c>
      <c r="C15" s="5">
        <v>10000</v>
      </c>
      <c r="D15" s="8">
        <f t="shared" ref="D15:D17" si="4">E15+F15+G15+H15</f>
        <v>10000</v>
      </c>
      <c r="E15" s="6"/>
      <c r="F15" s="7">
        <v>10000</v>
      </c>
      <c r="G15" s="7"/>
      <c r="H15" s="25"/>
      <c r="I15" s="26"/>
      <c r="J15" s="22"/>
    </row>
    <row r="16" spans="1:11" ht="38.25" x14ac:dyDescent="0.2">
      <c r="A16" s="27" t="s">
        <v>32</v>
      </c>
      <c r="B16" s="28" t="s">
        <v>50</v>
      </c>
      <c r="C16" s="5">
        <v>15000</v>
      </c>
      <c r="D16" s="8">
        <f t="shared" si="4"/>
        <v>6300</v>
      </c>
      <c r="E16" s="6"/>
      <c r="F16" s="7">
        <f>15000-8700</f>
        <v>6300</v>
      </c>
      <c r="G16" s="7"/>
      <c r="H16" s="25"/>
      <c r="I16" s="26"/>
      <c r="J16" s="22"/>
    </row>
    <row r="17" spans="1:12" ht="25.5" x14ac:dyDescent="0.2">
      <c r="A17" s="27" t="s">
        <v>46</v>
      </c>
      <c r="B17" s="24" t="s">
        <v>51</v>
      </c>
      <c r="C17" s="5">
        <v>10800</v>
      </c>
      <c r="D17" s="8">
        <f t="shared" si="4"/>
        <v>10800</v>
      </c>
      <c r="E17" s="6"/>
      <c r="F17" s="7">
        <v>10800</v>
      </c>
      <c r="G17" s="7"/>
      <c r="H17" s="25"/>
      <c r="I17" s="26"/>
      <c r="J17" s="22"/>
    </row>
    <row r="18" spans="1:12" ht="51" x14ac:dyDescent="0.2">
      <c r="A18" s="62" t="s">
        <v>48</v>
      </c>
      <c r="B18" s="28" t="s">
        <v>64</v>
      </c>
      <c r="C18" s="5">
        <v>8000</v>
      </c>
      <c r="D18" s="8">
        <f>E18+F18+G18+H18</f>
        <v>8000</v>
      </c>
      <c r="E18" s="6"/>
      <c r="F18" s="7">
        <v>8000</v>
      </c>
      <c r="G18" s="7"/>
      <c r="H18" s="25"/>
      <c r="I18" s="26"/>
      <c r="J18" s="22"/>
    </row>
    <row r="19" spans="1:12" ht="51.75" thickBot="1" x14ac:dyDescent="0.25">
      <c r="A19" s="29" t="s">
        <v>62</v>
      </c>
      <c r="B19" s="1" t="s">
        <v>25</v>
      </c>
      <c r="C19" s="9">
        <f>15000-8000</f>
        <v>7000</v>
      </c>
      <c r="D19" s="9">
        <f>E19+F19+G19+H19</f>
        <v>7000</v>
      </c>
      <c r="E19" s="10"/>
      <c r="F19" s="11">
        <v>7000</v>
      </c>
      <c r="G19" s="30"/>
      <c r="H19" s="31"/>
      <c r="I19" s="32"/>
    </row>
    <row r="20" spans="1:12" x14ac:dyDescent="0.2">
      <c r="A20" s="63" t="s">
        <v>33</v>
      </c>
      <c r="B20" s="76" t="s">
        <v>36</v>
      </c>
      <c r="C20" s="77">
        <f>SUM(C6:C19)</f>
        <v>958800</v>
      </c>
      <c r="D20" s="91">
        <f>SUM(D6:D19)</f>
        <v>517570</v>
      </c>
      <c r="E20" s="78">
        <f>SUM(E6:E19)</f>
        <v>0</v>
      </c>
      <c r="F20" s="79">
        <f>SUM(F6:F19)</f>
        <v>178972.5</v>
      </c>
      <c r="G20" s="79">
        <f>SUM(G6:G19)</f>
        <v>338597.5</v>
      </c>
      <c r="H20" s="93"/>
      <c r="I20" s="89"/>
      <c r="J20" s="22"/>
    </row>
    <row r="21" spans="1:12" ht="13.5" thickBot="1" x14ac:dyDescent="0.25">
      <c r="A21" s="64"/>
      <c r="B21" s="67"/>
      <c r="C21" s="69"/>
      <c r="D21" s="92"/>
      <c r="E21" s="71"/>
      <c r="F21" s="73"/>
      <c r="G21" s="73"/>
      <c r="H21" s="94"/>
      <c r="I21" s="90"/>
      <c r="L21" s="22"/>
    </row>
    <row r="22" spans="1:12" hidden="1" x14ac:dyDescent="0.2">
      <c r="A22" s="33"/>
      <c r="B22" s="34" t="s">
        <v>37</v>
      </c>
      <c r="C22" s="35">
        <f t="shared" ref="C22:D22" si="5">C20*7.5345</f>
        <v>7224078.6000000006</v>
      </c>
      <c r="D22" s="35">
        <f t="shared" si="5"/>
        <v>3899631.165</v>
      </c>
      <c r="E22" s="35">
        <f>E20*7.5345</f>
        <v>0</v>
      </c>
      <c r="F22" s="35">
        <f t="shared" ref="F22:G22" si="6">F20*7.5345</f>
        <v>1348468.30125</v>
      </c>
      <c r="G22" s="35">
        <f t="shared" si="6"/>
        <v>2551162.86375</v>
      </c>
      <c r="H22" s="36"/>
      <c r="I22" s="33"/>
    </row>
    <row r="23" spans="1:12" x14ac:dyDescent="0.2">
      <c r="I23" s="22"/>
    </row>
    <row r="24" spans="1:12" ht="30.75" customHeight="1" x14ac:dyDescent="0.2">
      <c r="A24" s="84" t="s">
        <v>17</v>
      </c>
      <c r="B24" s="84"/>
      <c r="C24" s="84"/>
      <c r="D24" s="84"/>
      <c r="E24" s="84"/>
      <c r="F24" s="84"/>
      <c r="G24" s="84"/>
      <c r="H24" s="84"/>
      <c r="I24" s="84"/>
    </row>
    <row r="25" spans="1:12" ht="13.5" thickBot="1" x14ac:dyDescent="0.25">
      <c r="C25" s="37"/>
    </row>
    <row r="26" spans="1:12" ht="13.5" customHeight="1" thickBot="1" x14ac:dyDescent="0.25">
      <c r="A26" s="80" t="s">
        <v>0</v>
      </c>
      <c r="B26" s="80" t="s">
        <v>12</v>
      </c>
      <c r="C26" s="80" t="s">
        <v>40</v>
      </c>
      <c r="D26" s="80" t="s">
        <v>42</v>
      </c>
      <c r="E26" s="85" t="s">
        <v>44</v>
      </c>
      <c r="F26" s="86"/>
      <c r="G26" s="86"/>
      <c r="H26" s="87"/>
      <c r="I26" s="80" t="s">
        <v>2</v>
      </c>
    </row>
    <row r="27" spans="1:12" ht="35.25" customHeight="1" x14ac:dyDescent="0.2">
      <c r="A27" s="81"/>
      <c r="B27" s="81"/>
      <c r="C27" s="81"/>
      <c r="D27" s="81"/>
      <c r="E27" s="80" t="s">
        <v>3</v>
      </c>
      <c r="F27" s="80" t="s">
        <v>4</v>
      </c>
      <c r="G27" s="80" t="s">
        <v>13</v>
      </c>
      <c r="H27" s="80" t="s">
        <v>14</v>
      </c>
      <c r="I27" s="81"/>
    </row>
    <row r="28" spans="1:12" ht="13.5" thickBot="1" x14ac:dyDescent="0.25">
      <c r="A28" s="82"/>
      <c r="B28" s="82"/>
      <c r="C28" s="82"/>
      <c r="D28" s="82"/>
      <c r="E28" s="82"/>
      <c r="F28" s="82"/>
      <c r="G28" s="82"/>
      <c r="H28" s="82"/>
      <c r="I28" s="82"/>
    </row>
    <row r="29" spans="1:12" ht="13.5" thickBot="1" x14ac:dyDescent="0.25">
      <c r="A29" s="14">
        <v>1</v>
      </c>
      <c r="B29" s="13">
        <v>2</v>
      </c>
      <c r="C29" s="13">
        <v>3</v>
      </c>
      <c r="D29" s="13">
        <v>4</v>
      </c>
      <c r="E29" s="13">
        <v>5</v>
      </c>
      <c r="F29" s="13">
        <v>6</v>
      </c>
      <c r="G29" s="13">
        <v>7</v>
      </c>
      <c r="H29" s="13">
        <v>8</v>
      </c>
      <c r="I29" s="13">
        <v>9</v>
      </c>
    </row>
    <row r="30" spans="1:12" ht="38.25" x14ac:dyDescent="0.2">
      <c r="A30" s="38" t="s">
        <v>6</v>
      </c>
      <c r="B30" s="39" t="s">
        <v>24</v>
      </c>
      <c r="C30" s="4">
        <v>750000</v>
      </c>
      <c r="D30" s="4">
        <f t="shared" ref="D30:D31" si="7">E30+F30+G30+H30</f>
        <v>750000</v>
      </c>
      <c r="E30" s="40"/>
      <c r="F30" s="3">
        <f>750000*0.3</f>
        <v>225000</v>
      </c>
      <c r="G30" s="3">
        <f>750000*0.7</f>
        <v>525000</v>
      </c>
      <c r="H30" s="41"/>
      <c r="I30" s="42" t="s">
        <v>61</v>
      </c>
    </row>
    <row r="31" spans="1:12" ht="26.25" thickBot="1" x14ac:dyDescent="0.25">
      <c r="A31" s="43" t="s">
        <v>8</v>
      </c>
      <c r="B31" s="28" t="s">
        <v>57</v>
      </c>
      <c r="C31" s="4">
        <f>850*600</f>
        <v>510000</v>
      </c>
      <c r="D31" s="4">
        <f t="shared" si="7"/>
        <v>510000</v>
      </c>
      <c r="E31" s="2"/>
      <c r="F31" s="3">
        <f>0.3*510000</f>
        <v>153000</v>
      </c>
      <c r="G31" s="3">
        <f>0.7*510000</f>
        <v>357000</v>
      </c>
      <c r="H31" s="44"/>
      <c r="I31" s="42" t="s">
        <v>59</v>
      </c>
    </row>
    <row r="32" spans="1:12" x14ac:dyDescent="0.2">
      <c r="A32" s="63"/>
      <c r="B32" s="76" t="s">
        <v>36</v>
      </c>
      <c r="C32" s="77">
        <f>SUM(C30:C31)</f>
        <v>1260000</v>
      </c>
      <c r="D32" s="77">
        <f>SUM(D30:D31)</f>
        <v>1260000</v>
      </c>
      <c r="E32" s="78"/>
      <c r="F32" s="79">
        <f>SUM(F30:F31)</f>
        <v>378000</v>
      </c>
      <c r="G32" s="79">
        <f>SUM(G30:G31)</f>
        <v>882000</v>
      </c>
      <c r="H32" s="97"/>
      <c r="I32" s="83"/>
    </row>
    <row r="33" spans="1:11" ht="13.5" thickBot="1" x14ac:dyDescent="0.25">
      <c r="A33" s="64"/>
      <c r="B33" s="67"/>
      <c r="C33" s="69"/>
      <c r="D33" s="69"/>
      <c r="E33" s="71"/>
      <c r="F33" s="73"/>
      <c r="G33" s="73"/>
      <c r="H33" s="98"/>
      <c r="I33" s="64"/>
      <c r="J33" s="22"/>
    </row>
    <row r="34" spans="1:11" hidden="1" x14ac:dyDescent="0.2">
      <c r="A34" s="33"/>
      <c r="B34" s="34" t="s">
        <v>37</v>
      </c>
      <c r="C34" s="35">
        <f t="shared" ref="C34:D34" si="8">C32*7.5345</f>
        <v>9493470</v>
      </c>
      <c r="D34" s="35">
        <f t="shared" si="8"/>
        <v>9493470</v>
      </c>
      <c r="E34" s="35">
        <f>E32*7.5345</f>
        <v>0</v>
      </c>
      <c r="F34" s="35">
        <f t="shared" ref="F34:G34" si="9">F32*7.5345</f>
        <v>2848041</v>
      </c>
      <c r="G34" s="35">
        <f t="shared" si="9"/>
        <v>6645429</v>
      </c>
      <c r="H34" s="36"/>
      <c r="I34" s="33"/>
      <c r="J34" s="22"/>
    </row>
    <row r="36" spans="1:11" ht="30" customHeight="1" x14ac:dyDescent="0.2">
      <c r="A36" s="84" t="s">
        <v>16</v>
      </c>
      <c r="B36" s="84"/>
      <c r="C36" s="84"/>
      <c r="D36" s="84"/>
      <c r="E36" s="84"/>
      <c r="F36" s="84"/>
      <c r="G36" s="84"/>
      <c r="H36" s="84"/>
      <c r="I36" s="84"/>
    </row>
    <row r="37" spans="1:11" ht="13.5" thickBot="1" x14ac:dyDescent="0.25">
      <c r="A37" s="37"/>
    </row>
    <row r="38" spans="1:11" ht="13.5" customHeight="1" thickBot="1" x14ac:dyDescent="0.25">
      <c r="A38" s="80" t="s">
        <v>0</v>
      </c>
      <c r="B38" s="80" t="s">
        <v>12</v>
      </c>
      <c r="C38" s="80" t="s">
        <v>40</v>
      </c>
      <c r="D38" s="80" t="s">
        <v>42</v>
      </c>
      <c r="E38" s="85" t="s">
        <v>45</v>
      </c>
      <c r="F38" s="86"/>
      <c r="G38" s="86"/>
      <c r="H38" s="87"/>
      <c r="I38" s="80" t="s">
        <v>2</v>
      </c>
    </row>
    <row r="39" spans="1:11" ht="26.25" thickBot="1" x14ac:dyDescent="0.25">
      <c r="A39" s="82"/>
      <c r="B39" s="82"/>
      <c r="C39" s="82"/>
      <c r="D39" s="82"/>
      <c r="E39" s="13" t="s">
        <v>3</v>
      </c>
      <c r="F39" s="13" t="s">
        <v>15</v>
      </c>
      <c r="G39" s="13" t="s">
        <v>13</v>
      </c>
      <c r="H39" s="13" t="s">
        <v>14</v>
      </c>
      <c r="I39" s="82"/>
    </row>
    <row r="40" spans="1:11" ht="13.5" thickBot="1" x14ac:dyDescent="0.25">
      <c r="A40" s="14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  <c r="G40" s="13">
        <v>7</v>
      </c>
      <c r="H40" s="13">
        <v>8</v>
      </c>
      <c r="I40" s="13">
        <v>9</v>
      </c>
    </row>
    <row r="41" spans="1:11" ht="38.25" x14ac:dyDescent="0.2">
      <c r="A41" s="99" t="s">
        <v>6</v>
      </c>
      <c r="B41" s="45" t="s">
        <v>28</v>
      </c>
      <c r="C41" s="102">
        <v>375000</v>
      </c>
      <c r="D41" s="102">
        <f>E41+F41+G41+H41</f>
        <v>15000</v>
      </c>
      <c r="E41" s="95">
        <v>15000</v>
      </c>
      <c r="F41" s="106"/>
      <c r="G41" s="106"/>
      <c r="H41" s="108"/>
      <c r="I41" s="46"/>
    </row>
    <row r="42" spans="1:11" x14ac:dyDescent="0.2">
      <c r="A42" s="100"/>
      <c r="B42" s="47" t="s">
        <v>19</v>
      </c>
      <c r="C42" s="103"/>
      <c r="D42" s="103"/>
      <c r="E42" s="96"/>
      <c r="F42" s="107"/>
      <c r="G42" s="107"/>
      <c r="H42" s="109"/>
      <c r="I42" s="48"/>
    </row>
    <row r="43" spans="1:11" x14ac:dyDescent="0.2">
      <c r="A43" s="100"/>
      <c r="B43" s="47" t="s">
        <v>20</v>
      </c>
      <c r="C43" s="103"/>
      <c r="D43" s="103"/>
      <c r="E43" s="96"/>
      <c r="F43" s="107"/>
      <c r="G43" s="107"/>
      <c r="H43" s="109"/>
      <c r="I43" s="48"/>
    </row>
    <row r="44" spans="1:11" x14ac:dyDescent="0.2">
      <c r="A44" s="101"/>
      <c r="B44" s="49" t="s">
        <v>21</v>
      </c>
      <c r="C44" s="103"/>
      <c r="D44" s="103"/>
      <c r="E44" s="96"/>
      <c r="F44" s="107"/>
      <c r="G44" s="107"/>
      <c r="H44" s="109"/>
      <c r="I44" s="50"/>
      <c r="K44" s="22"/>
    </row>
    <row r="45" spans="1:11" ht="38.25" x14ac:dyDescent="0.2">
      <c r="A45" s="43" t="s">
        <v>8</v>
      </c>
      <c r="B45" s="28" t="s">
        <v>56</v>
      </c>
      <c r="C45" s="4">
        <f>410*500</f>
        <v>205000</v>
      </c>
      <c r="D45" s="4">
        <f t="shared" ref="D45:D46" si="10">E45+F45+G45+H45</f>
        <v>90000</v>
      </c>
      <c r="E45" s="2">
        <f>90*500+90*500</f>
        <v>90000</v>
      </c>
      <c r="F45" s="3"/>
      <c r="G45" s="3"/>
      <c r="H45" s="44"/>
      <c r="I45" s="42"/>
    </row>
    <row r="46" spans="1:11" ht="25.5" x14ac:dyDescent="0.2">
      <c r="A46" s="43" t="s">
        <v>10</v>
      </c>
      <c r="B46" s="28" t="s">
        <v>55</v>
      </c>
      <c r="C46" s="4">
        <f>100*500</f>
        <v>50000</v>
      </c>
      <c r="D46" s="4">
        <f t="shared" si="10"/>
        <v>50000</v>
      </c>
      <c r="E46" s="2">
        <f>100*500</f>
        <v>50000</v>
      </c>
      <c r="F46" s="3"/>
      <c r="G46" s="3"/>
      <c r="H46" s="44"/>
      <c r="I46" s="42"/>
    </row>
    <row r="47" spans="1:11" ht="25.5" x14ac:dyDescent="0.2">
      <c r="A47" s="43" t="s">
        <v>11</v>
      </c>
      <c r="B47" s="28" t="s">
        <v>41</v>
      </c>
      <c r="C47" s="4">
        <f>205*600</f>
        <v>123000</v>
      </c>
      <c r="D47" s="4">
        <f>E47+F47+G47+H47</f>
        <v>123000</v>
      </c>
      <c r="E47" s="2"/>
      <c r="F47" s="3">
        <f>205*600</f>
        <v>123000</v>
      </c>
      <c r="G47" s="3"/>
      <c r="H47" s="44"/>
      <c r="I47" s="42"/>
    </row>
    <row r="48" spans="1:11" ht="25.5" x14ac:dyDescent="0.2">
      <c r="A48" s="43" t="s">
        <v>23</v>
      </c>
      <c r="B48" s="28" t="s">
        <v>58</v>
      </c>
      <c r="C48" s="4">
        <f>840*600</f>
        <v>504000</v>
      </c>
      <c r="D48" s="4">
        <f t="shared" ref="D48" si="11">E48+F48+G48+H48</f>
        <v>264000</v>
      </c>
      <c r="E48" s="2"/>
      <c r="F48" s="3">
        <f>440*600</f>
        <v>264000</v>
      </c>
      <c r="G48" s="3"/>
      <c r="H48" s="44"/>
      <c r="I48" s="42"/>
    </row>
    <row r="49" spans="1:11" ht="25.5" x14ac:dyDescent="0.2">
      <c r="A49" s="43" t="s">
        <v>26</v>
      </c>
      <c r="B49" s="28" t="s">
        <v>47</v>
      </c>
      <c r="C49" s="4">
        <f>250*500</f>
        <v>125000</v>
      </c>
      <c r="D49" s="4">
        <f t="shared" ref="D49:D51" si="12">E49+F49+G49+H49</f>
        <v>125000</v>
      </c>
      <c r="E49" s="2">
        <v>107000</v>
      </c>
      <c r="F49" s="3">
        <v>18000</v>
      </c>
      <c r="G49" s="3"/>
      <c r="H49" s="44"/>
      <c r="I49" s="42"/>
    </row>
    <row r="50" spans="1:11" ht="25.5" x14ac:dyDescent="0.2">
      <c r="A50" s="43" t="s">
        <v>27</v>
      </c>
      <c r="B50" s="28" t="s">
        <v>54</v>
      </c>
      <c r="C50" s="4">
        <f>280*550</f>
        <v>154000</v>
      </c>
      <c r="D50" s="4">
        <f t="shared" si="12"/>
        <v>154000</v>
      </c>
      <c r="E50" s="2"/>
      <c r="F50" s="3">
        <f>280*550</f>
        <v>154000</v>
      </c>
      <c r="G50" s="3"/>
      <c r="H50" s="44"/>
      <c r="I50" s="42"/>
    </row>
    <row r="51" spans="1:11" ht="39" thickBot="1" x14ac:dyDescent="0.25">
      <c r="A51" s="43" t="s">
        <v>29</v>
      </c>
      <c r="B51" s="28" t="s">
        <v>63</v>
      </c>
      <c r="C51" s="4">
        <f>215*550</f>
        <v>118250</v>
      </c>
      <c r="D51" s="4">
        <f t="shared" si="12"/>
        <v>118250</v>
      </c>
      <c r="E51" s="2">
        <v>95000</v>
      </c>
      <c r="F51" s="3">
        <f>215*550-95000</f>
        <v>23250</v>
      </c>
      <c r="G51" s="3"/>
      <c r="H51" s="51"/>
      <c r="I51" s="42"/>
    </row>
    <row r="52" spans="1:11" ht="12" customHeight="1" x14ac:dyDescent="0.2">
      <c r="A52" s="63"/>
      <c r="B52" s="76" t="s">
        <v>36</v>
      </c>
      <c r="C52" s="77">
        <f>SUM(C41:C51)</f>
        <v>1654250</v>
      </c>
      <c r="D52" s="77">
        <f>SUM(D41:D51)</f>
        <v>939250</v>
      </c>
      <c r="E52" s="78">
        <f>SUM(E41:E51)</f>
        <v>357000</v>
      </c>
      <c r="F52" s="79">
        <f>SUM(F41:F51)</f>
        <v>582250</v>
      </c>
      <c r="G52" s="79">
        <f>SUM(G41:G51)</f>
        <v>0</v>
      </c>
      <c r="H52" s="104"/>
      <c r="I52" s="63"/>
    </row>
    <row r="53" spans="1:11" ht="13.5" thickBot="1" x14ac:dyDescent="0.25">
      <c r="A53" s="64"/>
      <c r="B53" s="67"/>
      <c r="C53" s="69"/>
      <c r="D53" s="69"/>
      <c r="E53" s="71"/>
      <c r="F53" s="73"/>
      <c r="G53" s="73"/>
      <c r="H53" s="105"/>
      <c r="I53" s="64"/>
      <c r="K53" s="22"/>
    </row>
    <row r="54" spans="1:11" ht="13.5" hidden="1" thickBot="1" x14ac:dyDescent="0.25">
      <c r="A54" s="52"/>
      <c r="B54" s="53" t="s">
        <v>37</v>
      </c>
      <c r="C54" s="54">
        <f>C52*7.5345</f>
        <v>12463946.625</v>
      </c>
      <c r="D54" s="54">
        <f t="shared" ref="D54" si="13">D52*7.5345</f>
        <v>7076779.125</v>
      </c>
      <c r="E54" s="54">
        <f>E52*7.5345</f>
        <v>2689816.5</v>
      </c>
      <c r="F54" s="54">
        <f t="shared" ref="F54:G54" si="14">F52*7.5345</f>
        <v>4386962.625</v>
      </c>
      <c r="G54" s="54">
        <f t="shared" si="14"/>
        <v>0</v>
      </c>
      <c r="H54" s="55"/>
      <c r="I54" s="52"/>
      <c r="K54" s="22"/>
    </row>
    <row r="55" spans="1:11" x14ac:dyDescent="0.2">
      <c r="A55" s="65"/>
      <c r="B55" s="66" t="s">
        <v>38</v>
      </c>
      <c r="C55" s="68">
        <f>C20+C32+C52</f>
        <v>3873050</v>
      </c>
      <c r="D55" s="68">
        <f>D20+D32+D52</f>
        <v>2716820</v>
      </c>
      <c r="E55" s="70">
        <f>E20+E32+E52</f>
        <v>357000</v>
      </c>
      <c r="F55" s="72">
        <f>F20+F32+F52</f>
        <v>1139222.5</v>
      </c>
      <c r="G55" s="72">
        <f>G20+G32+G52</f>
        <v>1220597.5</v>
      </c>
      <c r="H55" s="74"/>
      <c r="I55" s="68"/>
      <c r="K55" s="22"/>
    </row>
    <row r="56" spans="1:11" ht="13.5" thickBot="1" x14ac:dyDescent="0.25">
      <c r="A56" s="64"/>
      <c r="B56" s="67"/>
      <c r="C56" s="69"/>
      <c r="D56" s="69"/>
      <c r="E56" s="71"/>
      <c r="F56" s="73"/>
      <c r="G56" s="73"/>
      <c r="H56" s="75"/>
      <c r="I56" s="69"/>
    </row>
    <row r="57" spans="1:11" ht="13.5" hidden="1" thickBot="1" x14ac:dyDescent="0.25">
      <c r="A57" s="56"/>
      <c r="B57" s="57" t="s">
        <v>39</v>
      </c>
      <c r="C57" s="58">
        <f>C55*7.5345</f>
        <v>29181495.225000001</v>
      </c>
      <c r="D57" s="58">
        <f t="shared" ref="D57:G57" si="15">D55*7.5345</f>
        <v>20469880.290000003</v>
      </c>
      <c r="E57" s="58">
        <f t="shared" si="15"/>
        <v>2689816.5</v>
      </c>
      <c r="F57" s="58">
        <f t="shared" si="15"/>
        <v>8583471.9262499996</v>
      </c>
      <c r="G57" s="58">
        <f t="shared" si="15"/>
        <v>9196591.8637500014</v>
      </c>
      <c r="H57" s="58"/>
      <c r="I57" s="58"/>
    </row>
    <row r="58" spans="1:11" x14ac:dyDescent="0.2">
      <c r="A58" s="59"/>
      <c r="C58" s="60"/>
      <c r="G58" s="22"/>
    </row>
    <row r="59" spans="1:11" x14ac:dyDescent="0.2">
      <c r="A59" s="59"/>
      <c r="C59" s="60"/>
      <c r="F59" s="22"/>
    </row>
    <row r="61" spans="1:11" x14ac:dyDescent="0.2">
      <c r="B61" s="61"/>
    </row>
  </sheetData>
  <mergeCells count="68">
    <mergeCell ref="G52:G53"/>
    <mergeCell ref="H52:H53"/>
    <mergeCell ref="G41:G44"/>
    <mergeCell ref="H41:H44"/>
    <mergeCell ref="F41:F44"/>
    <mergeCell ref="E41:E44"/>
    <mergeCell ref="G32:G33"/>
    <mergeCell ref="H32:H33"/>
    <mergeCell ref="E27:E28"/>
    <mergeCell ref="A26:A28"/>
    <mergeCell ref="B26:B28"/>
    <mergeCell ref="E26:H26"/>
    <mergeCell ref="A38:A39"/>
    <mergeCell ref="B38:B39"/>
    <mergeCell ref="C38:C39"/>
    <mergeCell ref="D38:D39"/>
    <mergeCell ref="A41:A44"/>
    <mergeCell ref="C41:C44"/>
    <mergeCell ref="D41:D44"/>
    <mergeCell ref="A24:I24"/>
    <mergeCell ref="A3:A4"/>
    <mergeCell ref="B3:B4"/>
    <mergeCell ref="C3:C4"/>
    <mergeCell ref="D3:D4"/>
    <mergeCell ref="H20:H21"/>
    <mergeCell ref="A1:I1"/>
    <mergeCell ref="E3:H3"/>
    <mergeCell ref="I3:I4"/>
    <mergeCell ref="I20:I21"/>
    <mergeCell ref="A20:A21"/>
    <mergeCell ref="B20:B21"/>
    <mergeCell ref="C20:C21"/>
    <mergeCell ref="D20:D21"/>
    <mergeCell ref="E20:E21"/>
    <mergeCell ref="F20:F21"/>
    <mergeCell ref="G20:G21"/>
    <mergeCell ref="I26:I28"/>
    <mergeCell ref="H27:H28"/>
    <mergeCell ref="I32:I33"/>
    <mergeCell ref="A36:I36"/>
    <mergeCell ref="E38:H38"/>
    <mergeCell ref="I38:I39"/>
    <mergeCell ref="F27:F28"/>
    <mergeCell ref="C26:C28"/>
    <mergeCell ref="D26:D28"/>
    <mergeCell ref="G27:G28"/>
    <mergeCell ref="A32:A33"/>
    <mergeCell ref="B32:B33"/>
    <mergeCell ref="C32:C33"/>
    <mergeCell ref="D32:D33"/>
    <mergeCell ref="E32:E33"/>
    <mergeCell ref="F32:F33"/>
    <mergeCell ref="I52:I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2:A53"/>
    <mergeCell ref="B52:B53"/>
    <mergeCell ref="C52:C53"/>
    <mergeCell ref="D52:D53"/>
    <mergeCell ref="E52:E53"/>
    <mergeCell ref="F52:F53"/>
  </mergeCells>
  <pageMargins left="0.7" right="0.7" top="0.75" bottom="0.75" header="0.3" footer="0.3"/>
  <pageSetup paperSize="9" scale="81" fitToHeight="0" orientation="landscape" r:id="rId1"/>
  <headerFooter>
    <oddHeader>&amp;CPlan gradnje komunalnih vodnih građevina u Gradu Samoboru za 2024. godinu
2. Odvodnja i pročišćavanje komunalnih otpadnih voda</oddHeader>
    <oddFooter>&amp;COdvodnja Samobor d.o.o.
Ulica 151. samoborske brigade HV 1, 10 430 Samobor</oddFooter>
  </headerFooter>
  <rowBreaks count="2" manualBreakCount="2">
    <brk id="23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gradnje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2023-12-07T06:13:18Z</cp:lastPrinted>
  <dcterms:created xsi:type="dcterms:W3CDTF">2015-11-10T08:23:51Z</dcterms:created>
  <dcterms:modified xsi:type="dcterms:W3CDTF">2024-01-16T09:30:38Z</dcterms:modified>
</cp:coreProperties>
</file>